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Daten\Dokumente\TSV\Volleyball\Hobby\"/>
    </mc:Choice>
  </mc:AlternateContent>
  <bookViews>
    <workbookView xWindow="3630" yWindow="570" windowWidth="23490" windowHeight="16035" firstSheet="1" activeTab="3"/>
  </bookViews>
  <sheets>
    <sheet name="lies mich" sheetId="12" state="hidden" r:id="rId1"/>
    <sheet name="StaffelA " sheetId="9" r:id="rId2"/>
    <sheet name="StaffelB" sheetId="13" r:id="rId3"/>
    <sheet name="Staffel C" sheetId="16" r:id="rId4"/>
  </sheets>
  <definedNames>
    <definedName name="_xlnm.Print_Area" localSheetId="3">'Staffel C'!$A$1:$AH$33</definedName>
    <definedName name="_xlnm.Print_Area" localSheetId="1">'StaffelA '!$A$1:$AH$41</definedName>
    <definedName name="_xlnm.Print_Area" localSheetId="2">StaffelB!$A$1:$AH$41</definedName>
  </definedNames>
  <calcPr calcId="152511"/>
</workbook>
</file>

<file path=xl/calcChain.xml><?xml version="1.0" encoding="utf-8"?>
<calcChain xmlns="http://schemas.openxmlformats.org/spreadsheetml/2006/main">
  <c r="B28" i="16" l="1"/>
  <c r="B25" i="16"/>
  <c r="B15" i="16"/>
  <c r="B3" i="16" l="1"/>
  <c r="B10" i="16" l="1"/>
  <c r="B7" i="16"/>
  <c r="B4" i="16"/>
  <c r="D6" i="16"/>
  <c r="F4" i="16"/>
  <c r="D4" i="16"/>
  <c r="F3" i="16"/>
  <c r="D3" i="16"/>
  <c r="I33" i="16" l="1"/>
  <c r="G33" i="16"/>
  <c r="N31" i="16"/>
  <c r="L31" i="16"/>
  <c r="M31" i="16" s="1"/>
  <c r="F31" i="16"/>
  <c r="D31" i="16"/>
  <c r="B31" i="16"/>
  <c r="N30" i="16"/>
  <c r="L30" i="16"/>
  <c r="M30" i="16" s="1"/>
  <c r="F30" i="16"/>
  <c r="D30" i="16"/>
  <c r="B30" i="16"/>
  <c r="N28" i="16"/>
  <c r="L28" i="16"/>
  <c r="M28" i="16" s="1"/>
  <c r="F28" i="16"/>
  <c r="D28" i="16"/>
  <c r="N27" i="16"/>
  <c r="L27" i="16"/>
  <c r="M27" i="16" s="1"/>
  <c r="F27" i="16"/>
  <c r="D27" i="16"/>
  <c r="B27" i="16"/>
  <c r="N25" i="16"/>
  <c r="L25" i="16"/>
  <c r="M25" i="16" s="1"/>
  <c r="F25" i="16"/>
  <c r="D25" i="16"/>
  <c r="N24" i="16"/>
  <c r="M24" i="16"/>
  <c r="L24" i="16"/>
  <c r="F24" i="16"/>
  <c r="D24" i="16"/>
  <c r="B24" i="16"/>
  <c r="N22" i="16"/>
  <c r="L22" i="16"/>
  <c r="M22" i="16" s="1"/>
  <c r="F22" i="16"/>
  <c r="D22" i="16"/>
  <c r="B22" i="16"/>
  <c r="N21" i="16"/>
  <c r="M21" i="16"/>
  <c r="L21" i="16"/>
  <c r="F21" i="16"/>
  <c r="D21" i="16"/>
  <c r="B21" i="16"/>
  <c r="N19" i="16"/>
  <c r="L19" i="16"/>
  <c r="M19" i="16" s="1"/>
  <c r="F19" i="16"/>
  <c r="D19" i="16"/>
  <c r="B19" i="16"/>
  <c r="N18" i="16"/>
  <c r="L18" i="16"/>
  <c r="M18" i="16" s="1"/>
  <c r="F18" i="16"/>
  <c r="D18" i="16"/>
  <c r="B18" i="16"/>
  <c r="N16" i="16"/>
  <c r="L16" i="16"/>
  <c r="M16" i="16" s="1"/>
  <c r="F16" i="16"/>
  <c r="D16" i="16"/>
  <c r="B16" i="16"/>
  <c r="N15" i="16"/>
  <c r="L15" i="16"/>
  <c r="M15" i="16" s="1"/>
  <c r="F15" i="16"/>
  <c r="D15" i="16"/>
  <c r="N13" i="16"/>
  <c r="M13" i="16"/>
  <c r="L13" i="16"/>
  <c r="F13" i="16"/>
  <c r="D13" i="16"/>
  <c r="B13" i="16"/>
  <c r="N12" i="16"/>
  <c r="L12" i="16"/>
  <c r="M12" i="16" s="1"/>
  <c r="F12" i="16"/>
  <c r="D12" i="16"/>
  <c r="B12" i="16"/>
  <c r="N10" i="16"/>
  <c r="L10" i="16"/>
  <c r="M10" i="16" s="1"/>
  <c r="F10" i="16"/>
  <c r="D10" i="16"/>
  <c r="N9" i="16"/>
  <c r="L9" i="16"/>
  <c r="M9" i="16" s="1"/>
  <c r="F9" i="16"/>
  <c r="D9" i="16"/>
  <c r="B9" i="16"/>
  <c r="P7" i="16"/>
  <c r="N7" i="16"/>
  <c r="L7" i="16"/>
  <c r="M7" i="16" s="1"/>
  <c r="F7" i="16"/>
  <c r="D7" i="16"/>
  <c r="P6" i="16"/>
  <c r="N6" i="16"/>
  <c r="L6" i="16"/>
  <c r="M6" i="16" s="1"/>
  <c r="F6" i="16"/>
  <c r="P5" i="16"/>
  <c r="P4" i="16"/>
  <c r="N4" i="16"/>
  <c r="L4" i="16"/>
  <c r="M4" i="16" s="1"/>
  <c r="P3" i="16"/>
  <c r="N3" i="16"/>
  <c r="L3" i="16"/>
  <c r="D2" i="16"/>
  <c r="V4" i="16" l="1"/>
  <c r="S4" i="16"/>
  <c r="V3" i="16"/>
  <c r="U4" i="16"/>
  <c r="U7" i="16"/>
  <c r="S5" i="16"/>
  <c r="S7" i="16"/>
  <c r="Y6" i="16"/>
  <c r="X3" i="16"/>
  <c r="Y3" i="16"/>
  <c r="V7" i="16"/>
  <c r="X4" i="16"/>
  <c r="X7" i="16"/>
  <c r="Y7" i="16"/>
  <c r="M3" i="16"/>
  <c r="R4" i="16" s="1"/>
  <c r="Y4" i="16"/>
  <c r="R3" i="16"/>
  <c r="V6" i="16"/>
  <c r="X5" i="16"/>
  <c r="R6" i="16"/>
  <c r="U5" i="16"/>
  <c r="Y5" i="16"/>
  <c r="U6" i="16"/>
  <c r="U3" i="16"/>
  <c r="R7" i="16"/>
  <c r="V5" i="16"/>
  <c r="S6" i="16"/>
  <c r="X6" i="16"/>
  <c r="R5" i="16"/>
  <c r="W4" i="16" l="1"/>
  <c r="W5" i="16"/>
  <c r="Z6" i="16"/>
  <c r="W6" i="16"/>
  <c r="Z4" i="16"/>
  <c r="W7" i="16"/>
  <c r="Z7" i="16"/>
  <c r="Z3" i="16"/>
  <c r="T4" i="16"/>
  <c r="Q4" i="16"/>
  <c r="AA4" i="16"/>
  <c r="T6" i="16"/>
  <c r="Q6" i="16"/>
  <c r="AA6" i="16"/>
  <c r="Z5" i="16"/>
  <c r="S3" i="16"/>
  <c r="T3" i="16" s="1"/>
  <c r="AH9" i="16"/>
  <c r="L33" i="16"/>
  <c r="Q5" i="16"/>
  <c r="T5" i="16"/>
  <c r="AA5" i="16"/>
  <c r="Q7" i="16"/>
  <c r="AA7" i="16"/>
  <c r="T7" i="16"/>
  <c r="W3" i="16"/>
  <c r="AG9" i="16"/>
  <c r="AF9" i="16" l="1"/>
  <c r="Q3" i="16"/>
  <c r="AA3" i="16"/>
  <c r="O3" i="16" s="1"/>
  <c r="O5" i="16" l="1"/>
  <c r="O6" i="16"/>
  <c r="O4" i="16"/>
  <c r="O7" i="16"/>
  <c r="AF5" i="16" l="1"/>
  <c r="AG5" i="16"/>
  <c r="AH5" i="16"/>
  <c r="AF4" i="16"/>
  <c r="AE4" i="16"/>
  <c r="AD4" i="16"/>
  <c r="AG4" i="16"/>
  <c r="AH4" i="16"/>
  <c r="AD3" i="16"/>
  <c r="AD5" i="16"/>
  <c r="AG7" i="16"/>
  <c r="AD6" i="16"/>
  <c r="AF7" i="16"/>
  <c r="AE5" i="16"/>
  <c r="AH6" i="16"/>
  <c r="AF3" i="16"/>
  <c r="AG3" i="16"/>
  <c r="AH3" i="16"/>
  <c r="AE6" i="16"/>
  <c r="AD7" i="16"/>
  <c r="AG6" i="16"/>
  <c r="AE3" i="16"/>
  <c r="AF6" i="16"/>
  <c r="AH7" i="16"/>
  <c r="AE7" i="16"/>
  <c r="I43" i="13" l="1"/>
  <c r="G43" i="13"/>
  <c r="N41" i="13"/>
  <c r="M41" i="13"/>
  <c r="L41" i="13"/>
  <c r="B41" i="13"/>
  <c r="N40" i="13"/>
  <c r="L40" i="13"/>
  <c r="M40" i="13" s="1"/>
  <c r="B40" i="13"/>
  <c r="N39" i="13"/>
  <c r="L39" i="13"/>
  <c r="M39" i="13" s="1"/>
  <c r="B39" i="13"/>
  <c r="N37" i="13"/>
  <c r="L37" i="13"/>
  <c r="M37" i="13" s="1"/>
  <c r="B37" i="13"/>
  <c r="N36" i="13"/>
  <c r="L36" i="13"/>
  <c r="M36" i="13" s="1"/>
  <c r="B36" i="13"/>
  <c r="N35" i="13"/>
  <c r="L35" i="13"/>
  <c r="M35" i="13" s="1"/>
  <c r="B35" i="13"/>
  <c r="N33" i="13"/>
  <c r="M33" i="13"/>
  <c r="L33" i="13"/>
  <c r="B33" i="13"/>
  <c r="N32" i="13"/>
  <c r="M32" i="13"/>
  <c r="L32" i="13"/>
  <c r="B32" i="13"/>
  <c r="N31" i="13"/>
  <c r="L31" i="13"/>
  <c r="M31" i="13" s="1"/>
  <c r="B31" i="13"/>
  <c r="N29" i="13"/>
  <c r="M29" i="13"/>
  <c r="L29" i="13"/>
  <c r="B29" i="13"/>
  <c r="N28" i="13"/>
  <c r="M28" i="13"/>
  <c r="L28" i="13"/>
  <c r="B28" i="13"/>
  <c r="N27" i="13"/>
  <c r="L27" i="13"/>
  <c r="M27" i="13" s="1"/>
  <c r="B27" i="13"/>
  <c r="N25" i="13"/>
  <c r="L25" i="13"/>
  <c r="M25" i="13" s="1"/>
  <c r="B25" i="13"/>
  <c r="N24" i="13"/>
  <c r="L24" i="13"/>
  <c r="M24" i="13" s="1"/>
  <c r="B24" i="13"/>
  <c r="N23" i="13"/>
  <c r="L23" i="13"/>
  <c r="M23" i="13" s="1"/>
  <c r="B23" i="13"/>
  <c r="N21" i="13"/>
  <c r="L21" i="13"/>
  <c r="M21" i="13" s="1"/>
  <c r="F21" i="13"/>
  <c r="D41" i="13" s="1"/>
  <c r="D21" i="13"/>
  <c r="F41" i="13" s="1"/>
  <c r="B21" i="13"/>
  <c r="N20" i="13"/>
  <c r="L20" i="13"/>
  <c r="M20" i="13" s="1"/>
  <c r="F20" i="13"/>
  <c r="D40" i="13" s="1"/>
  <c r="D20" i="13"/>
  <c r="F40" i="13" s="1"/>
  <c r="B20" i="13"/>
  <c r="N19" i="13"/>
  <c r="L19" i="13"/>
  <c r="M19" i="13" s="1"/>
  <c r="F19" i="13"/>
  <c r="D39" i="13" s="1"/>
  <c r="D19" i="13"/>
  <c r="F39" i="13" s="1"/>
  <c r="B19" i="13"/>
  <c r="N17" i="13"/>
  <c r="L17" i="13"/>
  <c r="M17" i="13" s="1"/>
  <c r="F17" i="13"/>
  <c r="D37" i="13" s="1"/>
  <c r="D17" i="13"/>
  <c r="F37" i="13" s="1"/>
  <c r="B17" i="13"/>
  <c r="N16" i="13"/>
  <c r="L16" i="13"/>
  <c r="M16" i="13" s="1"/>
  <c r="F16" i="13"/>
  <c r="D36" i="13" s="1"/>
  <c r="D16" i="13"/>
  <c r="F36" i="13" s="1"/>
  <c r="B16" i="13"/>
  <c r="N15" i="13"/>
  <c r="M15" i="13"/>
  <c r="L15" i="13"/>
  <c r="F15" i="13"/>
  <c r="D35" i="13" s="1"/>
  <c r="D15" i="13"/>
  <c r="F35" i="13" s="1"/>
  <c r="B15" i="13"/>
  <c r="N13" i="13"/>
  <c r="L13" i="13"/>
  <c r="M13" i="13" s="1"/>
  <c r="F13" i="13"/>
  <c r="D33" i="13" s="1"/>
  <c r="D13" i="13"/>
  <c r="F33" i="13" s="1"/>
  <c r="B13" i="13"/>
  <c r="N12" i="13"/>
  <c r="L12" i="13"/>
  <c r="M12" i="13" s="1"/>
  <c r="F12" i="13"/>
  <c r="D32" i="13" s="1"/>
  <c r="D12" i="13"/>
  <c r="F32" i="13" s="1"/>
  <c r="B12" i="13"/>
  <c r="N11" i="13"/>
  <c r="L11" i="13"/>
  <c r="M11" i="13" s="1"/>
  <c r="F11" i="13"/>
  <c r="D11" i="13"/>
  <c r="F31" i="13" s="1"/>
  <c r="B11" i="13"/>
  <c r="N9" i="13"/>
  <c r="L9" i="13"/>
  <c r="M9" i="13" s="1"/>
  <c r="F9" i="13"/>
  <c r="D29" i="13" s="1"/>
  <c r="D9" i="13"/>
  <c r="B9" i="13"/>
  <c r="P8" i="13"/>
  <c r="N8" i="13"/>
  <c r="L8" i="13"/>
  <c r="M8" i="13" s="1"/>
  <c r="F8" i="13"/>
  <c r="D28" i="13" s="1"/>
  <c r="D8" i="13"/>
  <c r="F28" i="13" s="1"/>
  <c r="B8" i="13"/>
  <c r="P7" i="13"/>
  <c r="N7" i="13"/>
  <c r="L7" i="13"/>
  <c r="M7" i="13" s="1"/>
  <c r="F7" i="13"/>
  <c r="D27" i="13" s="1"/>
  <c r="D7" i="13"/>
  <c r="F27" i="13" s="1"/>
  <c r="B7" i="13"/>
  <c r="P6" i="13"/>
  <c r="P5" i="13"/>
  <c r="N5" i="13"/>
  <c r="L5" i="13"/>
  <c r="M5" i="13" s="1"/>
  <c r="F5" i="13"/>
  <c r="D25" i="13" s="1"/>
  <c r="D5" i="13"/>
  <c r="F25" i="13" s="1"/>
  <c r="B5" i="13"/>
  <c r="P4" i="13"/>
  <c r="N4" i="13"/>
  <c r="L4" i="13"/>
  <c r="M4" i="13" s="1"/>
  <c r="F4" i="13"/>
  <c r="D24" i="13" s="1"/>
  <c r="D4" i="13"/>
  <c r="F24" i="13" s="1"/>
  <c r="B4" i="13"/>
  <c r="P3" i="13"/>
  <c r="N3" i="13"/>
  <c r="L3" i="13"/>
  <c r="M3" i="13" s="1"/>
  <c r="F3" i="13"/>
  <c r="D23" i="13" s="1"/>
  <c r="D3" i="13"/>
  <c r="F23" i="13" s="1"/>
  <c r="B3" i="13"/>
  <c r="D2" i="13"/>
  <c r="F29" i="13" l="1"/>
  <c r="D31" i="13"/>
  <c r="U4" i="13" s="1"/>
  <c r="L43" i="13"/>
  <c r="S7" i="13"/>
  <c r="U5" i="13"/>
  <c r="X8" i="13"/>
  <c r="U3" i="13"/>
  <c r="Y3" i="13"/>
  <c r="Y5" i="13"/>
  <c r="S3" i="13"/>
  <c r="R3" i="13"/>
  <c r="S5" i="13"/>
  <c r="X7" i="13"/>
  <c r="V3" i="13"/>
  <c r="V5" i="13"/>
  <c r="Y7" i="13"/>
  <c r="X3" i="13"/>
  <c r="R5" i="13"/>
  <c r="X5" i="13"/>
  <c r="X6" i="13"/>
  <c r="U7" i="13"/>
  <c r="X4" i="13"/>
  <c r="V7" i="13"/>
  <c r="V4" i="13"/>
  <c r="Y4" i="13"/>
  <c r="R6" i="13"/>
  <c r="R8" i="13"/>
  <c r="S6" i="13"/>
  <c r="S8" i="13"/>
  <c r="U6" i="13"/>
  <c r="U8" i="13"/>
  <c r="V8" i="13"/>
  <c r="V6" i="13"/>
  <c r="R4" i="13"/>
  <c r="S4" i="13"/>
  <c r="Y8" i="13"/>
  <c r="R7" i="13"/>
  <c r="D2" i="9"/>
  <c r="Y6" i="13" l="1"/>
  <c r="Z6" i="13" s="1"/>
  <c r="W4" i="13"/>
  <c r="W5" i="13"/>
  <c r="Z4" i="13"/>
  <c r="Z5" i="13"/>
  <c r="W7" i="13"/>
  <c r="W6" i="13"/>
  <c r="Z7" i="13"/>
  <c r="AA5" i="13"/>
  <c r="T5" i="13"/>
  <c r="Q5" i="13"/>
  <c r="Z3" i="13"/>
  <c r="Q4" i="13"/>
  <c r="T4" i="13"/>
  <c r="AA4" i="13"/>
  <c r="W8" i="13"/>
  <c r="Q7" i="13"/>
  <c r="AA7" i="13"/>
  <c r="T7" i="13"/>
  <c r="AA3" i="13"/>
  <c r="T3" i="13"/>
  <c r="Q3" i="13"/>
  <c r="AF10" i="13"/>
  <c r="AA8" i="13"/>
  <c r="T8" i="13"/>
  <c r="Q8" i="13"/>
  <c r="Q6" i="13"/>
  <c r="T6" i="13"/>
  <c r="W3" i="13"/>
  <c r="AG10" i="13"/>
  <c r="Z8" i="13"/>
  <c r="B41" i="9"/>
  <c r="B40" i="9"/>
  <c r="B39" i="9"/>
  <c r="B37" i="9"/>
  <c r="B36" i="9"/>
  <c r="B35" i="9"/>
  <c r="B33" i="9"/>
  <c r="B32" i="9"/>
  <c r="B31" i="9"/>
  <c r="B29" i="9"/>
  <c r="B28" i="9"/>
  <c r="B27" i="9"/>
  <c r="B25" i="9"/>
  <c r="B24" i="9"/>
  <c r="B23" i="9"/>
  <c r="B21" i="9"/>
  <c r="B20" i="9"/>
  <c r="B19" i="9"/>
  <c r="B17" i="9"/>
  <c r="B16" i="9"/>
  <c r="B15" i="9"/>
  <c r="B13" i="9"/>
  <c r="B12" i="9"/>
  <c r="B11" i="9"/>
  <c r="B9" i="9"/>
  <c r="B8" i="9"/>
  <c r="B7" i="9"/>
  <c r="B5" i="9"/>
  <c r="B4" i="9"/>
  <c r="B3" i="9"/>
  <c r="AA6" i="13" l="1"/>
  <c r="O3" i="13" s="1"/>
  <c r="AH10" i="13"/>
  <c r="P3" i="9"/>
  <c r="F21" i="9"/>
  <c r="D41" i="9" s="1"/>
  <c r="F20" i="9"/>
  <c r="D40" i="9" s="1"/>
  <c r="F19" i="9"/>
  <c r="D39" i="9" s="1"/>
  <c r="F17" i="9"/>
  <c r="D37" i="9" s="1"/>
  <c r="F16" i="9"/>
  <c r="D36" i="9" s="1"/>
  <c r="F15" i="9"/>
  <c r="D35" i="9" s="1"/>
  <c r="F13" i="9"/>
  <c r="D33" i="9" s="1"/>
  <c r="F12" i="9"/>
  <c r="D32" i="9" s="1"/>
  <c r="F11" i="9"/>
  <c r="D31" i="9" s="1"/>
  <c r="F9" i="9"/>
  <c r="D29" i="9" s="1"/>
  <c r="F8" i="9"/>
  <c r="D28" i="9" s="1"/>
  <c r="F7" i="9"/>
  <c r="D27" i="9" s="1"/>
  <c r="F5" i="9"/>
  <c r="D25" i="9" s="1"/>
  <c r="F4" i="9"/>
  <c r="D24" i="9" s="1"/>
  <c r="F3" i="9"/>
  <c r="D23" i="9" s="1"/>
  <c r="D21" i="9"/>
  <c r="F41" i="9" s="1"/>
  <c r="D20" i="9"/>
  <c r="F40" i="9" s="1"/>
  <c r="D19" i="9"/>
  <c r="F39" i="9" s="1"/>
  <c r="D17" i="9"/>
  <c r="F37" i="9" s="1"/>
  <c r="D16" i="9"/>
  <c r="F36" i="9"/>
  <c r="D15" i="9"/>
  <c r="F35" i="9" s="1"/>
  <c r="D13" i="9"/>
  <c r="F33" i="9" s="1"/>
  <c r="D12" i="9"/>
  <c r="F32" i="9" s="1"/>
  <c r="D11" i="9"/>
  <c r="F31" i="9" s="1"/>
  <c r="D9" i="9"/>
  <c r="F29" i="9" s="1"/>
  <c r="D8" i="9"/>
  <c r="F28" i="9" s="1"/>
  <c r="D7" i="9"/>
  <c r="F27" i="9" s="1"/>
  <c r="D5" i="9"/>
  <c r="F25" i="9" s="1"/>
  <c r="D4" i="9"/>
  <c r="F24" i="9" s="1"/>
  <c r="D3" i="9"/>
  <c r="F23" i="9" s="1"/>
  <c r="P4" i="9"/>
  <c r="P5" i="9"/>
  <c r="P6" i="9"/>
  <c r="P7" i="9"/>
  <c r="P8" i="9"/>
  <c r="L3" i="9"/>
  <c r="M3" i="9" s="1"/>
  <c r="L9" i="9"/>
  <c r="M9" i="9" s="1"/>
  <c r="L7" i="9"/>
  <c r="M7" i="9" s="1"/>
  <c r="L4" i="9"/>
  <c r="M4" i="9" s="1"/>
  <c r="L8" i="9"/>
  <c r="M8" i="9" s="1"/>
  <c r="L5" i="9"/>
  <c r="M5" i="9" s="1"/>
  <c r="L11" i="9"/>
  <c r="L12" i="9"/>
  <c r="L13" i="9"/>
  <c r="M13" i="9" s="1"/>
  <c r="L29" i="9"/>
  <c r="M29" i="9" s="1"/>
  <c r="L35" i="9"/>
  <c r="M35" i="9" s="1"/>
  <c r="L40" i="9"/>
  <c r="M40" i="9" s="1"/>
  <c r="L15" i="9"/>
  <c r="M15" i="9" s="1"/>
  <c r="L20" i="9"/>
  <c r="M20" i="9" s="1"/>
  <c r="L23" i="9"/>
  <c r="M23" i="9" s="1"/>
  <c r="L33" i="9"/>
  <c r="M33" i="9" s="1"/>
  <c r="L17" i="9"/>
  <c r="L19" i="9"/>
  <c r="M19" i="9" s="1"/>
  <c r="L27" i="9"/>
  <c r="M27" i="9" s="1"/>
  <c r="M11" i="9"/>
  <c r="M17" i="9"/>
  <c r="L31" i="9"/>
  <c r="M31" i="9" s="1"/>
  <c r="L37" i="9"/>
  <c r="M37" i="9" s="1"/>
  <c r="L39" i="9"/>
  <c r="M39" i="9" s="1"/>
  <c r="L16" i="9"/>
  <c r="M16" i="9"/>
  <c r="L24" i="9"/>
  <c r="M24" i="9" s="1"/>
  <c r="L28" i="9"/>
  <c r="M28" i="9" s="1"/>
  <c r="L36" i="9"/>
  <c r="M36" i="9" s="1"/>
  <c r="L32" i="9"/>
  <c r="L41" i="9"/>
  <c r="M12" i="9"/>
  <c r="M21" i="9"/>
  <c r="M32" i="9"/>
  <c r="M41" i="9"/>
  <c r="L21" i="9"/>
  <c r="L25" i="9"/>
  <c r="M25" i="9" s="1"/>
  <c r="N3" i="9"/>
  <c r="N4" i="9"/>
  <c r="N5" i="9"/>
  <c r="N7" i="9"/>
  <c r="N8" i="9"/>
  <c r="N9" i="9"/>
  <c r="N11" i="9"/>
  <c r="N12" i="9"/>
  <c r="N13" i="9"/>
  <c r="N15" i="9"/>
  <c r="N16" i="9"/>
  <c r="N17" i="9"/>
  <c r="N19" i="9"/>
  <c r="N20" i="9"/>
  <c r="N21" i="9"/>
  <c r="N23" i="9"/>
  <c r="N24" i="9"/>
  <c r="N25" i="9"/>
  <c r="N27" i="9"/>
  <c r="N28" i="9"/>
  <c r="N29" i="9"/>
  <c r="N31" i="9"/>
  <c r="N32" i="9"/>
  <c r="N33" i="9"/>
  <c r="N35" i="9"/>
  <c r="N36" i="9"/>
  <c r="N37" i="9"/>
  <c r="N39" i="9"/>
  <c r="N40" i="9"/>
  <c r="N41" i="9"/>
  <c r="G43" i="9"/>
  <c r="I43" i="9"/>
  <c r="O7" i="13" l="1"/>
  <c r="O8" i="13"/>
  <c r="O5" i="13"/>
  <c r="O6" i="13"/>
  <c r="O4" i="13"/>
  <c r="L43" i="9"/>
  <c r="V6" i="9"/>
  <c r="S3" i="9"/>
  <c r="Y4" i="9"/>
  <c r="Y7" i="9"/>
  <c r="V7" i="9"/>
  <c r="R7" i="9"/>
  <c r="R4" i="9"/>
  <c r="X5" i="9"/>
  <c r="U7" i="9"/>
  <c r="R3" i="9"/>
  <c r="X3" i="9"/>
  <c r="S5" i="9"/>
  <c r="Y3" i="9"/>
  <c r="V4" i="9"/>
  <c r="S4" i="9"/>
  <c r="X7" i="9"/>
  <c r="R8" i="9"/>
  <c r="X8" i="9"/>
  <c r="U6" i="9"/>
  <c r="X6" i="9"/>
  <c r="U3" i="9"/>
  <c r="R5" i="9"/>
  <c r="U5" i="9"/>
  <c r="V3" i="9"/>
  <c r="U8" i="9"/>
  <c r="S6" i="9"/>
  <c r="V5" i="9"/>
  <c r="X4" i="9"/>
  <c r="U4" i="9"/>
  <c r="V8" i="9"/>
  <c r="Y6" i="9"/>
  <c r="S8" i="9"/>
  <c r="Y8" i="9"/>
  <c r="R6" i="9"/>
  <c r="S7" i="9"/>
  <c r="Y5" i="9"/>
  <c r="AH7" i="13" l="1"/>
  <c r="AG6" i="13"/>
  <c r="AE6" i="13"/>
  <c r="AH6" i="13"/>
  <c r="AF6" i="13"/>
  <c r="AF8" i="13"/>
  <c r="AE8" i="13"/>
  <c r="AG8" i="13"/>
  <c r="AH8" i="13"/>
  <c r="AE5" i="13"/>
  <c r="AF7" i="13"/>
  <c r="AD7" i="13"/>
  <c r="AF4" i="13"/>
  <c r="AG4" i="13"/>
  <c r="AE7" i="13"/>
  <c r="AG7" i="13"/>
  <c r="AG3" i="13"/>
  <c r="AH4" i="13"/>
  <c r="AE4" i="13"/>
  <c r="AD6" i="13"/>
  <c r="AF3" i="13"/>
  <c r="AG5" i="13"/>
  <c r="AH3" i="13"/>
  <c r="AH5" i="13"/>
  <c r="AD3" i="13"/>
  <c r="AE3" i="13"/>
  <c r="AD5" i="13"/>
  <c r="AF5" i="13"/>
  <c r="AD4" i="13"/>
  <c r="AD8" i="13"/>
  <c r="W7" i="9"/>
  <c r="W6" i="9"/>
  <c r="W4" i="9"/>
  <c r="Z4" i="9"/>
  <c r="W8" i="9"/>
  <c r="Z7" i="9"/>
  <c r="Z6" i="9"/>
  <c r="W5" i="9"/>
  <c r="Z5" i="9"/>
  <c r="AA5" i="9"/>
  <c r="T5" i="9"/>
  <c r="Q5" i="9"/>
  <c r="Z8" i="9"/>
  <c r="Z3" i="9"/>
  <c r="AH10" i="9"/>
  <c r="Q4" i="9"/>
  <c r="AA4" i="9"/>
  <c r="T4" i="9"/>
  <c r="Q6" i="9"/>
  <c r="AA6" i="9"/>
  <c r="T6" i="9"/>
  <c r="W3" i="9"/>
  <c r="AG10" i="9"/>
  <c r="T8" i="9"/>
  <c r="Q8" i="9"/>
  <c r="AA8" i="9"/>
  <c r="AA3" i="9"/>
  <c r="AF10" i="9"/>
  <c r="T3" i="9"/>
  <c r="Q3" i="9"/>
  <c r="T7" i="9"/>
  <c r="AA7" i="9"/>
  <c r="Q7" i="9"/>
  <c r="O7" i="9" l="1"/>
  <c r="O5" i="9"/>
  <c r="O3" i="9"/>
  <c r="O8" i="9"/>
  <c r="O4" i="9"/>
  <c r="O6" i="9"/>
  <c r="AG3" i="9" l="1"/>
  <c r="AF7" i="9"/>
  <c r="AE7" i="9"/>
  <c r="AH6" i="9"/>
  <c r="AG8" i="9"/>
  <c r="AD5" i="9"/>
  <c r="AF3" i="9"/>
  <c r="AE4" i="9"/>
  <c r="AF8" i="9"/>
  <c r="AF4" i="9"/>
  <c r="AD7" i="9"/>
  <c r="AF6" i="9"/>
  <c r="AH7" i="9"/>
  <c r="AH5" i="9"/>
  <c r="AH4" i="9"/>
  <c r="AH8" i="9"/>
  <c r="AE3" i="9"/>
  <c r="AE8" i="9"/>
  <c r="AG6" i="9"/>
  <c r="AD4" i="9"/>
  <c r="AD8" i="9"/>
  <c r="AG5" i="9"/>
  <c r="AF5" i="9"/>
  <c r="AE6" i="9"/>
  <c r="AG7" i="9"/>
  <c r="AH3" i="9"/>
  <c r="AD3" i="9"/>
  <c r="AG4" i="9"/>
  <c r="AE5" i="9"/>
  <c r="AD6" i="9"/>
</calcChain>
</file>

<file path=xl/sharedStrings.xml><?xml version="1.0" encoding="utf-8"?>
<sst xmlns="http://schemas.openxmlformats.org/spreadsheetml/2006/main" count="279" uniqueCount="103">
  <si>
    <t xml:space="preserve">Spiel-Nr. </t>
  </si>
  <si>
    <t>Datum</t>
  </si>
  <si>
    <t>-</t>
  </si>
  <si>
    <t>Punkte</t>
  </si>
  <si>
    <t>Sätze</t>
  </si>
  <si>
    <t>Ergebnis nach Sätzen</t>
  </si>
  <si>
    <t>Ergebnis nach Satzpunkten</t>
  </si>
  <si>
    <t>Rang</t>
  </si>
  <si>
    <t>Name</t>
  </si>
  <si>
    <t>Satz-punkte</t>
  </si>
  <si>
    <t>Total</t>
  </si>
  <si>
    <t>Ergebnis-Eingabe</t>
  </si>
  <si>
    <t>Gewonnene Sätze</t>
  </si>
  <si>
    <t>Abgegebene Sätze</t>
  </si>
  <si>
    <t>Erzielte Punkte</t>
  </si>
  <si>
    <t>Abgegebene Punkte</t>
  </si>
  <si>
    <t>Erzielte Satzpunkte</t>
  </si>
  <si>
    <t>Abgegebene Satzpunkte</t>
  </si>
  <si>
    <t>Rang-Hilfswert</t>
  </si>
  <si>
    <t>Automatische Berechnung</t>
  </si>
  <si>
    <t>Auswertung der Spielergebnisse (Spalten ausblenden!)</t>
  </si>
  <si>
    <t>Mannschaften:</t>
  </si>
  <si>
    <t>Anz. Spiele</t>
  </si>
  <si>
    <t>Eingaben oder Änderungen nur in den gelben Feldern!</t>
  </si>
  <si>
    <t>Spielpaarungen, Punkte und die aktuelle Tabelle</t>
  </si>
  <si>
    <t>errechnen sich automatisch aus den Eingaben</t>
  </si>
  <si>
    <t>in den gelben Feldern.</t>
  </si>
  <si>
    <t>Tag</t>
  </si>
  <si>
    <t>So funktioniert's:</t>
  </si>
  <si>
    <r>
      <t>Staffel 6</t>
    </r>
    <r>
      <rPr>
        <sz val="10"/>
        <rFont val="Arial"/>
        <family val="2"/>
      </rPr>
      <t>: Blanko-Vorlage für Staffel mit 6 Mannschaften</t>
    </r>
  </si>
  <si>
    <r>
      <t>Staffel 5</t>
    </r>
    <r>
      <rPr>
        <sz val="10"/>
        <rFont val="Arial"/>
        <family val="2"/>
      </rPr>
      <t>: Blanko-Vorlage für Staffel mit 5 Mannschaften</t>
    </r>
  </si>
  <si>
    <t>In jeder Staffel-Tabelle im gelben Bereich unten die Namen der Mannschaften eingeben.</t>
  </si>
  <si>
    <t>Fertig sind die Spielpläne!</t>
  </si>
  <si>
    <t>Spielergebnisse eintragen:</t>
  </si>
  <si>
    <t>Ergebnis nach Sätzen und nach gespielten Punkten in die entspr. gelben Felder eintragen</t>
  </si>
  <si>
    <t>Automatisch errechnen sich sofort die Punkte in den grünen Feldern</t>
  </si>
  <si>
    <t>Automatisch aktualisiert sich sofort die "aktuelle Tabelle"</t>
  </si>
  <si>
    <t>Automatisch erscheinen sofort die Spielpaarungen.</t>
  </si>
  <si>
    <r>
      <t>Vorbereitung für neue Saison</t>
    </r>
    <r>
      <rPr>
        <b/>
        <sz val="10"/>
        <rFont val="Arial"/>
        <family val="2"/>
      </rPr>
      <t xml:space="preserve"> (für 2008/2009 bereits erledigt):</t>
    </r>
  </si>
  <si>
    <t>Um die Muster-Datei als Vorlage für die Zukunft zu erhalten, diese Datei für die nächste Saison unter neuem Namen abspeichern.</t>
  </si>
  <si>
    <t>Keine Zellen verschieben!  Kopieren ist kein Problem.</t>
  </si>
  <si>
    <t>Datum und Wochentag der Spiele müssen manuell in den entspr. gelben Feldern ergänzt werden.</t>
  </si>
  <si>
    <t>Die Punkte im grünen Bereich errechnen sich jeweils durch eine Formel, die sich auf das Ergebnis nach Sätzen bezieht.</t>
  </si>
  <si>
    <t>Noch ein paar Hinweis:</t>
  </si>
  <si>
    <t>Die Spielpaarungen ergeben sich durch Zellbezüge auf die Mannschaftsliste unten im gelben Bereich. Deshalb in den Spielpaarungen keine Mannschaftsnamen verändern.</t>
  </si>
  <si>
    <t>Eingaben grundsätzlich nur in den gelben Bereichen, andernfalls könnten Formeln gelöscht werden.</t>
  </si>
  <si>
    <r>
      <t xml:space="preserve">Bei sämtlichen Eingaben (Mannschaftsnamen, Datum, Spielergebnisse) </t>
    </r>
    <r>
      <rPr>
        <b/>
        <u/>
        <sz val="10"/>
        <color indexed="10"/>
        <rFont val="Arial"/>
        <family val="2"/>
      </rPr>
      <t>nie Zellen verschieben</t>
    </r>
    <r>
      <rPr>
        <sz val="10"/>
        <rFont val="Arial"/>
        <family val="2"/>
      </rPr>
      <t>, weil sich dann auch die Formelbezüge verändern.</t>
    </r>
  </si>
  <si>
    <t>Zellen oder Zellinhalte in eine andere Zelle kopieren, ist kein Problem.</t>
  </si>
  <si>
    <t>Für die Berechnung der aktuellen Tabelle braucht's einige zusätzliche Hilfswerte, die sind in den Spalten O biss AA enthalten. Um die Optik nicht zu stören, sind diese Spalten ausgeblendet.</t>
  </si>
  <si>
    <r>
      <t>Staffel 4</t>
    </r>
    <r>
      <rPr>
        <sz val="10"/>
        <rFont val="Arial"/>
        <family val="2"/>
      </rPr>
      <t>: Blanko-Vorlage für Staffel mit 4 Mannschaften, die jeweils 3-mal gegeneinander spielen</t>
    </r>
  </si>
  <si>
    <t>In der neu angelegten Datei die Tabellenblätter so oft duplizieren, wie es der Anzahl der Staffeln in der nächsten Saison entspricht.</t>
  </si>
  <si>
    <t>Zur Kontrolle werden unterhalb der Spielergebnissen und unterhalb der aktuellen Tabelle die Summen ermittelt. Diese Summen müssen jeweils übereinstimmen, sonst ist irgendwo ein Fehler.</t>
  </si>
  <si>
    <t>Diese Datei enthält 3 Muster-Tabellen:</t>
  </si>
  <si>
    <t>Überflüssige Tabellenblätter entfernen, z.B. "Staffel 4", wenn's keine Staffel mit nur 4 Mannschaften gibt.</t>
  </si>
  <si>
    <t>Mo</t>
  </si>
  <si>
    <t>Do</t>
  </si>
  <si>
    <t>Fr</t>
  </si>
  <si>
    <t>Weihnachtsferien</t>
  </si>
  <si>
    <t>Di</t>
  </si>
  <si>
    <t>FSB Hildesheim I</t>
  </si>
  <si>
    <t>SSG Algermissen I</t>
  </si>
  <si>
    <t>TSV Brunkensen I</t>
  </si>
  <si>
    <t>DJK Hildesheim</t>
  </si>
  <si>
    <t>Mi</t>
  </si>
  <si>
    <t>VSG Rössing/Nordst.</t>
  </si>
  <si>
    <t>VfV Hildesheim</t>
  </si>
  <si>
    <t>MTV Banteln</t>
  </si>
  <si>
    <t>FSB Hildesheim II</t>
  </si>
  <si>
    <t>SG Bors./Hars./Achtum I</t>
  </si>
  <si>
    <t>SV Hildesia Diekholzen I</t>
  </si>
  <si>
    <t>SV Hildesia Diekholzen II</t>
  </si>
  <si>
    <t>TSV Sibbesse</t>
  </si>
  <si>
    <t>TuS Holle/Grasdorf</t>
  </si>
  <si>
    <t>SG Sarstedt / Bledeln</t>
  </si>
  <si>
    <t>SV Mehle</t>
  </si>
  <si>
    <t>TSV Brunkensen II</t>
  </si>
  <si>
    <t>27.09.2024</t>
  </si>
  <si>
    <t>24.09.2024</t>
  </si>
  <si>
    <t>15.11.2024</t>
  </si>
  <si>
    <t>14.11.2024</t>
  </si>
  <si>
    <t>10.12.2024</t>
  </si>
  <si>
    <t>16.01.2025</t>
  </si>
  <si>
    <t>28.01.2025</t>
  </si>
  <si>
    <t>30.01.2025</t>
  </si>
  <si>
    <t>13.03.2025</t>
  </si>
  <si>
    <t>18.02.2025</t>
  </si>
  <si>
    <t>25.03.2025</t>
  </si>
  <si>
    <t>Herbstferien</t>
  </si>
  <si>
    <t>07.02.2025</t>
  </si>
  <si>
    <t>04.03.2025</t>
  </si>
  <si>
    <t>MTV SG</t>
  </si>
  <si>
    <t>29.11.2024</t>
  </si>
  <si>
    <t>17.12.2024</t>
  </si>
  <si>
    <t>19.11.2024</t>
  </si>
  <si>
    <t>21.01.2025</t>
  </si>
  <si>
    <t>25.02.2025</t>
  </si>
  <si>
    <t>abgesagt</t>
  </si>
  <si>
    <t>S p i e l p l a n  Staffel  C - Abschluss</t>
  </si>
  <si>
    <t>S p i e l p l a n  Staffel  B - Abschluss</t>
  </si>
  <si>
    <t>S p i e l p l a n  Staffel  A - Abschluss</t>
  </si>
  <si>
    <t>Abschlusstabelle - Staffel A</t>
  </si>
  <si>
    <t>Abschlusstabelle - Staffel B</t>
  </si>
  <si>
    <t>Abschlusstabelle - Staffel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</si>
</sst>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0"/>
      <name val="Arial"/>
      <family val="2"/>
    </font>
    <font>
      <sz val="12"/>
      <color indexed="5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55"/>
      <name val="Arial"/>
      <family val="2"/>
    </font>
    <font>
      <b/>
      <sz val="8"/>
      <name val="Arial"/>
      <family val="2"/>
    </font>
    <font>
      <b/>
      <sz val="8"/>
      <color indexed="55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7"/>
      <name val="Arial"/>
      <family val="2"/>
    </font>
    <font>
      <sz val="12"/>
      <name val="Arial"/>
      <family val="2"/>
    </font>
    <font>
      <b/>
      <sz val="7"/>
      <color indexed="17"/>
      <name val="Arial"/>
      <family val="2"/>
    </font>
    <font>
      <sz val="8"/>
      <name val="Arial Narrow"/>
      <family val="2"/>
    </font>
    <font>
      <b/>
      <sz val="12"/>
      <color indexed="18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sz val="10"/>
      <name val="Arial Narrow"/>
      <family val="2"/>
    </font>
    <font>
      <b/>
      <sz val="12"/>
      <color indexed="5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/>
      <sz val="10"/>
      <color indexed="10"/>
      <name val="Arial"/>
      <family val="2"/>
    </font>
    <font>
      <b/>
      <sz val="9"/>
      <color indexed="22"/>
      <name val="Arial"/>
      <family val="2"/>
    </font>
    <font>
      <sz val="8"/>
      <color indexed="55"/>
      <name val="Arial"/>
      <family val="2"/>
    </font>
    <font>
      <b/>
      <u/>
      <sz val="8"/>
      <name val="Arial"/>
      <family val="2"/>
    </font>
    <font>
      <sz val="9"/>
      <color indexed="22"/>
      <name val="Arial"/>
      <family val="2"/>
    </font>
    <font>
      <sz val="9"/>
      <color indexed="5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9" fillId="2" borderId="1" xfId="0" applyFont="1" applyFill="1" applyBorder="1" applyAlignment="1">
      <alignment horizontal="center"/>
    </xf>
    <xf numFmtId="0" fontId="12" fillId="0" borderId="0" xfId="0" applyFont="1" applyAlignment="1">
      <alignment vertical="center" wrapText="1"/>
    </xf>
    <xf numFmtId="0" fontId="9" fillId="2" borderId="1" xfId="0" applyFont="1" applyFill="1" applyBorder="1"/>
    <xf numFmtId="0" fontId="15" fillId="0" borderId="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22" fillId="2" borderId="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5" fillId="0" borderId="5" xfId="0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2" fillId="4" borderId="0" xfId="0" applyFont="1" applyFill="1" applyAlignment="1">
      <alignment horizontal="left"/>
    </xf>
    <xf numFmtId="0" fontId="12" fillId="4" borderId="0" xfId="0" applyFont="1" applyFill="1"/>
    <xf numFmtId="0" fontId="27" fillId="4" borderId="3" xfId="0" applyFont="1" applyFill="1" applyBorder="1" applyAlignment="1">
      <alignment horizontal="center"/>
    </xf>
    <xf numFmtId="0" fontId="26" fillId="4" borderId="0" xfId="0" applyFont="1" applyFill="1" applyAlignment="1">
      <alignment horizontal="left"/>
    </xf>
    <xf numFmtId="14" fontId="26" fillId="4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/>
    <xf numFmtId="0" fontId="1" fillId="4" borderId="3" xfId="0" applyFont="1" applyFill="1" applyBorder="1"/>
    <xf numFmtId="0" fontId="27" fillId="0" borderId="1" xfId="0" applyFont="1" applyBorder="1" applyAlignment="1">
      <alignment horizontal="center"/>
    </xf>
    <xf numFmtId="0" fontId="16" fillId="0" borderId="8" xfId="0" applyFont="1" applyBorder="1" applyAlignment="1">
      <alignment vertical="center"/>
    </xf>
    <xf numFmtId="0" fontId="6" fillId="0" borderId="1" xfId="0" applyFont="1" applyBorder="1"/>
    <xf numFmtId="0" fontId="7" fillId="4" borderId="0" xfId="0" applyFont="1" applyFill="1"/>
    <xf numFmtId="14" fontId="6" fillId="4" borderId="0" xfId="0" applyNumberFormat="1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5" borderId="1" xfId="0" applyFont="1" applyFill="1" applyBorder="1"/>
    <xf numFmtId="0" fontId="6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14" fontId="26" fillId="5" borderId="4" xfId="0" applyNumberFormat="1" applyFont="1" applyFill="1" applyBorder="1" applyAlignment="1">
      <alignment horizontal="center"/>
    </xf>
    <xf numFmtId="0" fontId="6" fillId="5" borderId="13" xfId="0" applyFont="1" applyFill="1" applyBorder="1"/>
    <xf numFmtId="0" fontId="6" fillId="5" borderId="5" xfId="0" applyFont="1" applyFill="1" applyBorder="1"/>
    <xf numFmtId="0" fontId="6" fillId="5" borderId="6" xfId="0" applyFont="1" applyFill="1" applyBorder="1"/>
    <xf numFmtId="0" fontId="6" fillId="5" borderId="3" xfId="0" applyFont="1" applyFill="1" applyBorder="1"/>
    <xf numFmtId="0" fontId="6" fillId="5" borderId="0" xfId="0" applyFont="1" applyFill="1"/>
    <xf numFmtId="0" fontId="6" fillId="5" borderId="7" xfId="0" applyFont="1" applyFill="1" applyBorder="1"/>
    <xf numFmtId="0" fontId="6" fillId="5" borderId="14" xfId="0" applyFont="1" applyFill="1" applyBorder="1"/>
    <xf numFmtId="0" fontId="6" fillId="5" borderId="15" xfId="0" applyFont="1" applyFill="1" applyBorder="1"/>
    <xf numFmtId="0" fontId="6" fillId="5" borderId="16" xfId="0" applyFont="1" applyFill="1" applyBorder="1"/>
    <xf numFmtId="0" fontId="25" fillId="6" borderId="9" xfId="0" applyFont="1" applyFill="1" applyBorder="1"/>
    <xf numFmtId="0" fontId="9" fillId="6" borderId="2" xfId="0" applyFont="1" applyFill="1" applyBorder="1"/>
    <xf numFmtId="0" fontId="9" fillId="6" borderId="4" xfId="0" applyFont="1" applyFill="1" applyBorder="1"/>
    <xf numFmtId="0" fontId="29" fillId="0" borderId="0" xfId="0" applyFont="1"/>
    <xf numFmtId="0" fontId="30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/>
    <xf numFmtId="0" fontId="6" fillId="5" borderId="9" xfId="0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15" fillId="0" borderId="0" xfId="1" applyFont="1" applyAlignment="1">
      <alignment vertical="center"/>
    </xf>
    <xf numFmtId="0" fontId="16" fillId="0" borderId="2" xfId="1" applyFont="1" applyBorder="1" applyAlignment="1">
      <alignment vertical="center"/>
    </xf>
    <xf numFmtId="0" fontId="15" fillId="0" borderId="3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17" fillId="0" borderId="0" xfId="1" applyFont="1" applyAlignment="1">
      <alignment vertical="center"/>
    </xf>
    <xf numFmtId="0" fontId="34" fillId="0" borderId="3" xfId="1" applyFont="1" applyBorder="1" applyAlignment="1">
      <alignment horizontal="center" vertical="center" wrapText="1"/>
    </xf>
    <xf numFmtId="0" fontId="34" fillId="0" borderId="9" xfId="1" applyFont="1" applyBorder="1" applyAlignment="1">
      <alignment horizontal="center" vertical="center" wrapText="1"/>
    </xf>
    <xf numFmtId="0" fontId="34" fillId="0" borderId="4" xfId="1" applyFont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11" fillId="3" borderId="1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0" borderId="1" xfId="1" applyFont="1" applyBorder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5" borderId="9" xfId="1" applyFont="1" applyFill="1" applyBorder="1" applyAlignment="1">
      <alignment horizontal="center"/>
    </xf>
    <xf numFmtId="0" fontId="4" fillId="5" borderId="10" xfId="1" applyFont="1" applyFill="1" applyBorder="1" applyAlignment="1">
      <alignment horizontal="center"/>
    </xf>
    <xf numFmtId="0" fontId="4" fillId="5" borderId="11" xfId="1" applyFont="1" applyFill="1" applyBorder="1" applyAlignment="1">
      <alignment horizontal="center"/>
    </xf>
    <xf numFmtId="0" fontId="4" fillId="5" borderId="12" xfId="1" applyFont="1" applyFill="1" applyBorder="1" applyAlignment="1">
      <alignment horizontal="center"/>
    </xf>
    <xf numFmtId="0" fontId="6" fillId="0" borderId="0" xfId="1" applyFont="1"/>
    <xf numFmtId="0" fontId="6" fillId="2" borderId="9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1" xfId="1" applyFont="1" applyFill="1" applyBorder="1"/>
    <xf numFmtId="0" fontId="7" fillId="2" borderId="4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3" borderId="1" xfId="1" applyFont="1" applyFill="1" applyBorder="1"/>
    <xf numFmtId="0" fontId="1" fillId="0" borderId="0" xfId="1"/>
    <xf numFmtId="0" fontId="4" fillId="4" borderId="3" xfId="1" applyFont="1" applyFill="1" applyBorder="1"/>
    <xf numFmtId="0" fontId="4" fillId="4" borderId="1" xfId="1" applyFont="1" applyFill="1" applyBorder="1"/>
    <xf numFmtId="0" fontId="4" fillId="4" borderId="9" xfId="1" applyFont="1" applyFill="1" applyBorder="1" applyAlignment="1">
      <alignment horizontal="center"/>
    </xf>
    <xf numFmtId="0" fontId="4" fillId="4" borderId="10" xfId="1" applyFon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5" fillId="4" borderId="0" xfId="1" applyFont="1" applyFill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6" fillId="4" borderId="12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4" fillId="0" borderId="0" xfId="1" applyFont="1"/>
    <xf numFmtId="0" fontId="10" fillId="0" borderId="0" xfId="1" applyFont="1"/>
    <xf numFmtId="0" fontId="8" fillId="0" borderId="0" xfId="1" applyFont="1"/>
    <xf numFmtId="0" fontId="2" fillId="0" borderId="0" xfId="1" applyFont="1"/>
    <xf numFmtId="0" fontId="4" fillId="4" borderId="0" xfId="1" applyFont="1" applyFill="1"/>
    <xf numFmtId="14" fontId="4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33" fillId="0" borderId="0" xfId="1" applyFont="1"/>
    <xf numFmtId="0" fontId="36" fillId="0" borderId="0" xfId="1" applyFont="1"/>
    <xf numFmtId="0" fontId="36" fillId="0" borderId="0" xfId="1" applyFont="1" applyAlignment="1">
      <alignment horizontal="center"/>
    </xf>
    <xf numFmtId="0" fontId="3" fillId="0" borderId="0" xfId="1" applyFont="1"/>
    <xf numFmtId="0" fontId="25" fillId="6" borderId="9" xfId="1" applyFont="1" applyFill="1" applyBorder="1"/>
    <xf numFmtId="0" fontId="4" fillId="6" borderId="2" xfId="1" applyFont="1" applyFill="1" applyBorder="1"/>
    <xf numFmtId="0" fontId="4" fillId="6" borderId="4" xfId="1" applyFont="1" applyFill="1" applyBorder="1"/>
    <xf numFmtId="0" fontId="6" fillId="5" borderId="1" xfId="1" applyFont="1" applyFill="1" applyBorder="1"/>
    <xf numFmtId="0" fontId="6" fillId="5" borderId="13" xfId="1" applyFont="1" applyFill="1" applyBorder="1"/>
    <xf numFmtId="0" fontId="6" fillId="5" borderId="5" xfId="1" applyFont="1" applyFill="1" applyBorder="1"/>
    <xf numFmtId="0" fontId="6" fillId="5" borderId="6" xfId="1" applyFont="1" applyFill="1" applyBorder="1"/>
    <xf numFmtId="0" fontId="4" fillId="0" borderId="5" xfId="1" applyFont="1" applyBorder="1"/>
    <xf numFmtId="0" fontId="4" fillId="0" borderId="6" xfId="1" applyFont="1" applyBorder="1"/>
    <xf numFmtId="0" fontId="6" fillId="5" borderId="3" xfId="1" applyFont="1" applyFill="1" applyBorder="1"/>
    <xf numFmtId="0" fontId="6" fillId="5" borderId="0" xfId="1" applyFont="1" applyFill="1"/>
    <xf numFmtId="0" fontId="6" fillId="5" borderId="7" xfId="1" applyFont="1" applyFill="1" applyBorder="1"/>
    <xf numFmtId="0" fontId="4" fillId="0" borderId="7" xfId="1" applyFont="1" applyBorder="1"/>
    <xf numFmtId="0" fontId="6" fillId="5" borderId="14" xfId="1" applyFont="1" applyFill="1" applyBorder="1"/>
    <xf numFmtId="0" fontId="6" fillId="5" borderId="15" xfId="1" applyFont="1" applyFill="1" applyBorder="1"/>
    <xf numFmtId="0" fontId="6" fillId="5" borderId="16" xfId="1" applyFont="1" applyFill="1" applyBorder="1"/>
    <xf numFmtId="0" fontId="3" fillId="0" borderId="0" xfId="1" applyFont="1" applyAlignment="1">
      <alignment horizontal="center"/>
    </xf>
    <xf numFmtId="14" fontId="26" fillId="5" borderId="1" xfId="0" applyNumberFormat="1" applyFont="1" applyFill="1" applyBorder="1" applyAlignment="1">
      <alignment horizontal="center"/>
    </xf>
    <xf numFmtId="14" fontId="6" fillId="5" borderId="1" xfId="0" applyNumberFormat="1" applyFont="1" applyFill="1" applyBorder="1" applyAlignment="1">
      <alignment horizontal="center"/>
    </xf>
    <xf numFmtId="0" fontId="4" fillId="4" borderId="7" xfId="1" applyFont="1" applyFill="1" applyBorder="1"/>
    <xf numFmtId="14" fontId="6" fillId="5" borderId="4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/>
    </xf>
    <xf numFmtId="0" fontId="27" fillId="4" borderId="4" xfId="0" applyFont="1" applyFill="1" applyBorder="1" applyAlignment="1">
      <alignment horizontal="center"/>
    </xf>
    <xf numFmtId="0" fontId="24" fillId="7" borderId="9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0" fontId="24" fillId="7" borderId="4" xfId="0" applyFont="1" applyFill="1" applyBorder="1" applyAlignment="1">
      <alignment horizontal="center" vertical="center"/>
    </xf>
    <xf numFmtId="0" fontId="20" fillId="8" borderId="9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11" fillId="5" borderId="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24" fillId="7" borderId="9" xfId="1" applyFont="1" applyFill="1" applyBorder="1" applyAlignment="1">
      <alignment horizontal="center" vertical="center"/>
    </xf>
    <xf numFmtId="0" fontId="24" fillId="7" borderId="2" xfId="1" applyFont="1" applyFill="1" applyBorder="1" applyAlignment="1">
      <alignment horizontal="center" vertical="center"/>
    </xf>
    <xf numFmtId="0" fontId="24" fillId="7" borderId="4" xfId="1" applyFont="1" applyFill="1" applyBorder="1" applyAlignment="1">
      <alignment horizontal="center" vertical="center"/>
    </xf>
    <xf numFmtId="0" fontId="20" fillId="8" borderId="9" xfId="1" applyFont="1" applyFill="1" applyBorder="1" applyAlignment="1">
      <alignment horizontal="center" vertical="center"/>
    </xf>
    <xf numFmtId="0" fontId="20" fillId="8" borderId="2" xfId="1" applyFont="1" applyFill="1" applyBorder="1" applyAlignment="1">
      <alignment horizontal="center" vertical="center"/>
    </xf>
    <xf numFmtId="0" fontId="20" fillId="8" borderId="4" xfId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4" fillId="4" borderId="9" xfId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34" fillId="2" borderId="9" xfId="1" applyFont="1" applyFill="1" applyBorder="1" applyAlignment="1">
      <alignment horizontal="center" vertical="center" wrapText="1"/>
    </xf>
    <xf numFmtId="0" fontId="34" fillId="2" borderId="2" xfId="1" applyFont="1" applyFill="1" applyBorder="1" applyAlignment="1">
      <alignment horizontal="center" vertical="center" wrapText="1"/>
    </xf>
    <xf numFmtId="0" fontId="34" fillId="2" borderId="4" xfId="1" applyFont="1" applyFill="1" applyBorder="1" applyAlignment="1">
      <alignment horizontal="center" vertical="center" wrapText="1"/>
    </xf>
    <xf numFmtId="0" fontId="34" fillId="5" borderId="9" xfId="1" applyFont="1" applyFill="1" applyBorder="1" applyAlignment="1">
      <alignment horizontal="center" vertical="center" wrapText="1"/>
    </xf>
    <xf numFmtId="0" fontId="34" fillId="5" borderId="2" xfId="1" applyFont="1" applyFill="1" applyBorder="1" applyAlignment="1">
      <alignment horizontal="center" vertical="center" wrapText="1"/>
    </xf>
    <xf numFmtId="0" fontId="34" fillId="5" borderId="11" xfId="1" applyFont="1" applyFill="1" applyBorder="1" applyAlignment="1">
      <alignment horizontal="center" vertical="center" wrapText="1"/>
    </xf>
    <xf numFmtId="0" fontId="34" fillId="5" borderId="4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4" fillId="6" borderId="9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8" fillId="6" borderId="9" xfId="1" applyFont="1" applyFill="1" applyBorder="1" applyAlignment="1">
      <alignment horizontal="center" vertical="center" wrapText="1"/>
    </xf>
    <xf numFmtId="0" fontId="18" fillId="6" borderId="4" xfId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/>
    </xf>
    <xf numFmtId="0" fontId="6" fillId="9" borderId="1" xfId="0" applyFont="1" applyFill="1" applyBorder="1"/>
    <xf numFmtId="0" fontId="6" fillId="10" borderId="1" xfId="0" applyFont="1" applyFill="1" applyBorder="1" applyAlignment="1">
      <alignment horizontal="center"/>
    </xf>
    <xf numFmtId="0" fontId="6" fillId="10" borderId="1" xfId="0" applyFont="1" applyFill="1" applyBorder="1"/>
    <xf numFmtId="0" fontId="6" fillId="11" borderId="1" xfId="0" applyFont="1" applyFill="1" applyBorder="1" applyAlignment="1">
      <alignment horizontal="center"/>
    </xf>
    <xf numFmtId="0" fontId="6" fillId="11" borderId="1" xfId="0" applyFont="1" applyFill="1" applyBorder="1"/>
    <xf numFmtId="0" fontId="6" fillId="9" borderId="1" xfId="1" applyFont="1" applyFill="1" applyBorder="1" applyAlignment="1">
      <alignment horizontal="center"/>
    </xf>
    <xf numFmtId="0" fontId="6" fillId="9" borderId="1" xfId="1" applyFont="1" applyFill="1" applyBorder="1"/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RowHeight="12.75" x14ac:dyDescent="0.2"/>
  <cols>
    <col min="1" max="1" width="170.7109375" customWidth="1"/>
  </cols>
  <sheetData>
    <row r="1" spans="1:1" ht="15.75" x14ac:dyDescent="0.25">
      <c r="A1" s="74" t="s">
        <v>28</v>
      </c>
    </row>
    <row r="3" spans="1:1" x14ac:dyDescent="0.2">
      <c r="A3" t="s">
        <v>52</v>
      </c>
    </row>
    <row r="4" spans="1:1" x14ac:dyDescent="0.2">
      <c r="A4" s="73" t="s">
        <v>29</v>
      </c>
    </row>
    <row r="5" spans="1:1" x14ac:dyDescent="0.2">
      <c r="A5" s="73" t="s">
        <v>30</v>
      </c>
    </row>
    <row r="6" spans="1:1" x14ac:dyDescent="0.2">
      <c r="A6" s="73" t="s">
        <v>49</v>
      </c>
    </row>
    <row r="8" spans="1:1" x14ac:dyDescent="0.2">
      <c r="A8" s="73" t="s">
        <v>38</v>
      </c>
    </row>
    <row r="9" spans="1:1" x14ac:dyDescent="0.2">
      <c r="A9" t="s">
        <v>39</v>
      </c>
    </row>
    <row r="10" spans="1:1" x14ac:dyDescent="0.2">
      <c r="A10" t="s">
        <v>50</v>
      </c>
    </row>
    <row r="11" spans="1:1" x14ac:dyDescent="0.2">
      <c r="A11" t="s">
        <v>53</v>
      </c>
    </row>
    <row r="12" spans="1:1" x14ac:dyDescent="0.2">
      <c r="A12" t="s">
        <v>31</v>
      </c>
    </row>
    <row r="13" spans="1:1" x14ac:dyDescent="0.2">
      <c r="A13" t="s">
        <v>37</v>
      </c>
    </row>
    <row r="14" spans="1:1" x14ac:dyDescent="0.2">
      <c r="A14" t="s">
        <v>41</v>
      </c>
    </row>
    <row r="15" spans="1:1" x14ac:dyDescent="0.2">
      <c r="A15" t="s">
        <v>32</v>
      </c>
    </row>
    <row r="17" spans="1:1" x14ac:dyDescent="0.2">
      <c r="A17" s="73" t="s">
        <v>33</v>
      </c>
    </row>
    <row r="18" spans="1:1" x14ac:dyDescent="0.2">
      <c r="A18" t="s">
        <v>34</v>
      </c>
    </row>
    <row r="19" spans="1:1" x14ac:dyDescent="0.2">
      <c r="A19" t="s">
        <v>35</v>
      </c>
    </row>
    <row r="20" spans="1:1" x14ac:dyDescent="0.2">
      <c r="A20" t="s">
        <v>36</v>
      </c>
    </row>
    <row r="21" spans="1:1" x14ac:dyDescent="0.2">
      <c r="A21" t="s">
        <v>51</v>
      </c>
    </row>
    <row r="24" spans="1:1" x14ac:dyDescent="0.2">
      <c r="A24" s="73" t="s">
        <v>43</v>
      </c>
    </row>
    <row r="25" spans="1:1" x14ac:dyDescent="0.2">
      <c r="A25" t="s">
        <v>45</v>
      </c>
    </row>
    <row r="26" spans="1:1" x14ac:dyDescent="0.2">
      <c r="A26" t="s">
        <v>46</v>
      </c>
    </row>
    <row r="27" spans="1:1" x14ac:dyDescent="0.2">
      <c r="A27" t="s">
        <v>47</v>
      </c>
    </row>
    <row r="28" spans="1:1" x14ac:dyDescent="0.2">
      <c r="A28" t="s">
        <v>44</v>
      </c>
    </row>
    <row r="29" spans="1:1" x14ac:dyDescent="0.2">
      <c r="A29" t="s">
        <v>42</v>
      </c>
    </row>
    <row r="30" spans="1:1" x14ac:dyDescent="0.2">
      <c r="A30" t="s">
        <v>48</v>
      </c>
    </row>
    <row r="32" spans="1:1" x14ac:dyDescent="0.2">
      <c r="A32" s="73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L50"/>
  <sheetViews>
    <sheetView zoomScale="95" workbookViewId="0">
      <pane ySplit="2" topLeftCell="A3" activePane="bottomLeft" state="frozen"/>
      <selection sqref="A1:F1"/>
      <selection pane="bottomLeft" activeCell="AD14" sqref="AD14"/>
    </sheetView>
  </sheetViews>
  <sheetFormatPr baseColWidth="10" defaultRowHeight="12.75" x14ac:dyDescent="0.2"/>
  <cols>
    <col min="1" max="1" width="5.5703125" style="2" customWidth="1"/>
    <col min="2" max="2" width="3.7109375" style="2" customWidth="1"/>
    <col min="3" max="3" width="10.5703125" style="2" customWidth="1"/>
    <col min="4" max="4" width="20.7109375" style="2" customWidth="1"/>
    <col min="5" max="5" width="5.5703125" style="2" customWidth="1"/>
    <col min="6" max="6" width="21.140625" style="2" customWidth="1"/>
    <col min="7" max="8" width="5.7109375" style="8" customWidth="1"/>
    <col min="9" max="10" width="6.7109375" style="7" customWidth="1"/>
    <col min="11" max="11" width="0.7109375" style="7" customWidth="1"/>
    <col min="12" max="13" width="6" style="7" customWidth="1"/>
    <col min="14" max="14" width="3.7109375" style="3" customWidth="1"/>
    <col min="15" max="15" width="5.140625" style="7" hidden="1" customWidth="1"/>
    <col min="16" max="16" width="20.7109375" style="7" hidden="1" customWidth="1"/>
    <col min="17" max="17" width="5.85546875" style="7" hidden="1" customWidth="1"/>
    <col min="18" max="19" width="5.5703125" style="7" hidden="1" customWidth="1"/>
    <col min="20" max="20" width="6.5703125" style="7" hidden="1" customWidth="1"/>
    <col min="21" max="23" width="5.5703125" style="7" hidden="1" customWidth="1"/>
    <col min="24" max="25" width="5.5703125" style="3" hidden="1" customWidth="1"/>
    <col min="26" max="26" width="6.5703125" style="3" hidden="1" customWidth="1"/>
    <col min="27" max="27" width="9.5703125" style="3" hidden="1" customWidth="1"/>
    <col min="28" max="28" width="1.5703125" style="3" hidden="1" customWidth="1"/>
    <col min="29" max="29" width="5.42578125" customWidth="1"/>
    <col min="30" max="30" width="20.5703125" bestFit="1" customWidth="1"/>
    <col min="31" max="31" width="5.85546875" customWidth="1"/>
    <col min="32" max="34" width="8.42578125" customWidth="1"/>
    <col min="35" max="35" width="11.42578125" customWidth="1"/>
  </cols>
  <sheetData>
    <row r="1" spans="1:38" s="14" customFormat="1" ht="19.5" customHeight="1" x14ac:dyDescent="0.2">
      <c r="A1" s="185" t="s">
        <v>99</v>
      </c>
      <c r="B1" s="186"/>
      <c r="C1" s="186"/>
      <c r="D1" s="186"/>
      <c r="E1" s="186"/>
      <c r="F1" s="187"/>
      <c r="G1" s="182" t="s">
        <v>11</v>
      </c>
      <c r="H1" s="183"/>
      <c r="I1" s="183"/>
      <c r="J1" s="184"/>
      <c r="K1" s="30"/>
      <c r="L1" s="188" t="s">
        <v>19</v>
      </c>
      <c r="M1" s="189"/>
      <c r="N1" s="42"/>
      <c r="O1" s="168" t="s">
        <v>20</v>
      </c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70"/>
      <c r="AB1" s="13"/>
      <c r="AC1" s="171" t="s">
        <v>100</v>
      </c>
      <c r="AD1" s="172"/>
      <c r="AE1" s="172"/>
      <c r="AF1" s="172"/>
      <c r="AG1" s="172"/>
      <c r="AH1" s="173"/>
      <c r="AI1" s="11"/>
      <c r="AJ1" s="11"/>
      <c r="AK1" s="11"/>
      <c r="AL1" s="11"/>
    </row>
    <row r="2" spans="1:38" s="11" customFormat="1" ht="24.75" customHeight="1" x14ac:dyDescent="0.2">
      <c r="A2" s="79" t="s">
        <v>0</v>
      </c>
      <c r="B2" s="80" t="s">
        <v>27</v>
      </c>
      <c r="C2" s="81" t="s">
        <v>1</v>
      </c>
      <c r="D2" s="177" t="str">
        <f>IF(D45="","Bitte zuerst die 6 Mannschaftsnamen unten ab Zeile 45 eingeben","Spielpaarungen")</f>
        <v>Spielpaarungen</v>
      </c>
      <c r="E2" s="177"/>
      <c r="F2" s="177"/>
      <c r="G2" s="175" t="s">
        <v>5</v>
      </c>
      <c r="H2" s="176"/>
      <c r="I2" s="178" t="s">
        <v>6</v>
      </c>
      <c r="J2" s="179"/>
      <c r="K2" s="31"/>
      <c r="L2" s="180" t="s">
        <v>3</v>
      </c>
      <c r="M2" s="181"/>
      <c r="N2" s="15"/>
      <c r="O2" s="18" t="s">
        <v>7</v>
      </c>
      <c r="P2" s="18" t="s">
        <v>8</v>
      </c>
      <c r="Q2" s="18" t="s">
        <v>22</v>
      </c>
      <c r="R2" s="19" t="s">
        <v>14</v>
      </c>
      <c r="S2" s="20" t="s">
        <v>15</v>
      </c>
      <c r="T2" s="18" t="s">
        <v>3</v>
      </c>
      <c r="U2" s="19" t="s">
        <v>12</v>
      </c>
      <c r="V2" s="20" t="s">
        <v>13</v>
      </c>
      <c r="W2" s="18" t="s">
        <v>4</v>
      </c>
      <c r="X2" s="20" t="s">
        <v>16</v>
      </c>
      <c r="Y2" s="20" t="s">
        <v>17</v>
      </c>
      <c r="Z2" s="18" t="s">
        <v>9</v>
      </c>
      <c r="AA2" s="21" t="s">
        <v>18</v>
      </c>
      <c r="AB2" s="28"/>
      <c r="AC2" s="16" t="s">
        <v>7</v>
      </c>
      <c r="AD2" s="16" t="s">
        <v>8</v>
      </c>
      <c r="AE2" s="16" t="s">
        <v>22</v>
      </c>
      <c r="AF2" s="16" t="s">
        <v>3</v>
      </c>
      <c r="AG2" s="16" t="s">
        <v>4</v>
      </c>
      <c r="AH2" s="16" t="s">
        <v>9</v>
      </c>
    </row>
    <row r="3" spans="1:38" ht="12.75" customHeight="1" x14ac:dyDescent="0.2">
      <c r="A3" s="41">
        <v>1</v>
      </c>
      <c r="B3" s="78" t="str">
        <f>E45</f>
        <v>Mo</v>
      </c>
      <c r="C3" s="60">
        <v>45558</v>
      </c>
      <c r="D3" s="43" t="str">
        <f>D45</f>
        <v>FSB Hildesheim I</v>
      </c>
      <c r="E3" s="29" t="s">
        <v>2</v>
      </c>
      <c r="F3" s="43" t="str">
        <f>D46</f>
        <v>SSG Algermissen I</v>
      </c>
      <c r="G3" s="49">
        <v>0</v>
      </c>
      <c r="H3" s="50">
        <v>4</v>
      </c>
      <c r="I3" s="51">
        <v>60</v>
      </c>
      <c r="J3" s="52">
        <v>100</v>
      </c>
      <c r="K3" s="3"/>
      <c r="L3" s="53">
        <f>IF($G3+$H3&lt;&gt;4,"",IF($G3&gt;$H3,2,IF($G3=$H3,1,0)))</f>
        <v>0</v>
      </c>
      <c r="M3" s="54">
        <f>IF($G3+$H3&lt;&gt;4,"",2-$L3)</f>
        <v>2</v>
      </c>
      <c r="N3" s="4" t="str">
        <f>IF(AND(G3&lt;&gt;"",H3&lt;&gt;"",G3+H3&lt;&gt;4),"!!!","")</f>
        <v/>
      </c>
      <c r="O3" s="10">
        <f t="shared" ref="O3:O8" si="0">RANK(AA3,$AA$3:$AA$8)</f>
        <v>1</v>
      </c>
      <c r="P3" s="12" t="str">
        <f t="shared" ref="P3:P8" si="1">D45</f>
        <v>FSB Hildesheim I</v>
      </c>
      <c r="Q3" s="10">
        <f t="shared" ref="Q3:Q8" si="2">(R3+S3)/2</f>
        <v>10</v>
      </c>
      <c r="R3" s="22">
        <f t="shared" ref="R3:R8" si="3">SUMIF($D$3:$D$41,$P3,$L$3:$L$41)+SUMIF($F$3:$F$41,$P3,$M$3:$M$41)</f>
        <v>14</v>
      </c>
      <c r="S3" s="23">
        <f t="shared" ref="S3:S8" si="4">SUMIF($D$3:$D$41,$P3,$M$3:$M$41)+SUMIF($F$3:$F$41,$P3,$L$3:$L$41)</f>
        <v>6</v>
      </c>
      <c r="T3" s="10" t="str">
        <f t="shared" ref="T3:T8" si="5">R3&amp;" : "&amp;S3</f>
        <v>14 : 6</v>
      </c>
      <c r="U3" s="22">
        <f t="shared" ref="U3:U8" si="6">SUMIF($D$3:$D$41,$P3,$G$3:$G$41)+SUMIF($F$3:$F$41,$P3,$H$3:$H$41)</f>
        <v>26</v>
      </c>
      <c r="V3" s="23">
        <f t="shared" ref="V3:V8" si="7">SUMIF($D$3:$D$41,$P3,$H$3:$H$41)+SUMIF($F$3:$F$41,$P3,$G$3:$G$41)</f>
        <v>14</v>
      </c>
      <c r="W3" s="10" t="str">
        <f t="shared" ref="W3:W8" si="8">U3&amp;" : "&amp;V3</f>
        <v>26 : 14</v>
      </c>
      <c r="X3" s="22">
        <f t="shared" ref="X3:X8" si="9">SUMIF($D$3:$D$41,$P3,$I$3:$I$41)+SUMIF($F$3:$F$41,$P3,$J$3:$J$41)</f>
        <v>912</v>
      </c>
      <c r="Y3" s="23">
        <f t="shared" ref="Y3:Y8" si="10">SUMIF($D$3:$D$41,$P3,$J$3:$J$41)+SUMIF($F$3:$F$41,$P3,$I$3:$I$41)</f>
        <v>821</v>
      </c>
      <c r="Z3" s="10" t="str">
        <f t="shared" ref="Z3:Z8" si="11">X3&amp;" : "&amp;Y3</f>
        <v>912 : 821</v>
      </c>
      <c r="AA3" s="24">
        <f t="shared" ref="AA3:AA8" si="12">R3*1000000000+(R3-S3)*10000000+(U3-V3)*10000+(X3-Y3)-ROW(P3)/100</f>
        <v>14080120090.969999</v>
      </c>
      <c r="AB3" s="5"/>
      <c r="AC3" s="46">
        <v>1</v>
      </c>
      <c r="AD3" s="47" t="str">
        <f>VLOOKUP($AC3,$O$3:$P$8,2,FALSE)</f>
        <v>FSB Hildesheim I</v>
      </c>
      <c r="AE3" s="46">
        <f t="shared" ref="AE3:AE8" si="13">VLOOKUP($AC3,$O$3:$Z$8,3,FALSE)</f>
        <v>10</v>
      </c>
      <c r="AF3" s="46" t="str">
        <f t="shared" ref="AF3:AF8" si="14">VLOOKUP($AC3,$O$3:$Z$8,6,FALSE)</f>
        <v>14 : 6</v>
      </c>
      <c r="AG3" s="46" t="str">
        <f t="shared" ref="AG3:AG8" si="15">VLOOKUP($AC3,$O$3:$Z$8,9,FALSE)</f>
        <v>26 : 14</v>
      </c>
      <c r="AH3" s="46" t="str">
        <f t="shared" ref="AH3:AH8" si="16">VLOOKUP($AC3,$O$3:$Z$8,12,FALSE)</f>
        <v>912 : 821</v>
      </c>
    </row>
    <row r="4" spans="1:38" ht="12.75" customHeight="1" x14ac:dyDescent="0.2">
      <c r="A4" s="41">
        <v>2</v>
      </c>
      <c r="B4" s="78" t="str">
        <f>E47</f>
        <v>Do</v>
      </c>
      <c r="C4" s="60">
        <v>45561</v>
      </c>
      <c r="D4" s="43" t="str">
        <f>D$47</f>
        <v>TSV Brunkensen I</v>
      </c>
      <c r="E4" s="29" t="s">
        <v>2</v>
      </c>
      <c r="F4" s="43" t="str">
        <f>D48</f>
        <v>VfV Hildesheim</v>
      </c>
      <c r="G4" s="49">
        <v>3</v>
      </c>
      <c r="H4" s="50">
        <v>1</v>
      </c>
      <c r="I4" s="51">
        <v>91</v>
      </c>
      <c r="J4" s="52">
        <v>84</v>
      </c>
      <c r="K4" s="4"/>
      <c r="L4" s="53">
        <f>IF($G4+$H4&lt;&gt;4,"",IF($G4&gt;$H4,2,IF($G4=$H4,1,0)))</f>
        <v>2</v>
      </c>
      <c r="M4" s="54">
        <f>IF($G4+$H4&lt;&gt;4,"",2-$L4)</f>
        <v>0</v>
      </c>
      <c r="N4" s="4" t="str">
        <f>IF(AND(G4&lt;&gt;"",H4&lt;&gt;"",G4+H4&lt;&gt;4),"!!!","")</f>
        <v/>
      </c>
      <c r="O4" s="10">
        <f t="shared" si="0"/>
        <v>6</v>
      </c>
      <c r="P4" s="12" t="str">
        <f t="shared" si="1"/>
        <v>SSG Algermissen I</v>
      </c>
      <c r="Q4" s="10">
        <f t="shared" si="2"/>
        <v>10</v>
      </c>
      <c r="R4" s="22">
        <f t="shared" si="3"/>
        <v>4</v>
      </c>
      <c r="S4" s="23">
        <f t="shared" si="4"/>
        <v>16</v>
      </c>
      <c r="T4" s="10" t="str">
        <f t="shared" si="5"/>
        <v>4 : 16</v>
      </c>
      <c r="U4" s="22">
        <f t="shared" si="6"/>
        <v>13</v>
      </c>
      <c r="V4" s="23">
        <f t="shared" si="7"/>
        <v>27</v>
      </c>
      <c r="W4" s="10" t="str">
        <f t="shared" si="8"/>
        <v>13 : 27</v>
      </c>
      <c r="X4" s="22">
        <f t="shared" si="9"/>
        <v>823</v>
      </c>
      <c r="Y4" s="23">
        <f t="shared" si="10"/>
        <v>927</v>
      </c>
      <c r="Z4" s="10" t="str">
        <f t="shared" si="11"/>
        <v>823 : 927</v>
      </c>
      <c r="AA4" s="24">
        <f t="shared" si="12"/>
        <v>3879859895.96</v>
      </c>
      <c r="AB4" s="5"/>
      <c r="AC4" s="46">
        <v>2</v>
      </c>
      <c r="AD4" s="47" t="str">
        <f>VLOOKUP($AC4,$O$3:$Z$8,2,FALSE)</f>
        <v>TSV Brunkensen I</v>
      </c>
      <c r="AE4" s="46">
        <f t="shared" si="13"/>
        <v>10</v>
      </c>
      <c r="AF4" s="46" t="str">
        <f t="shared" si="14"/>
        <v>13 : 7</v>
      </c>
      <c r="AG4" s="46" t="str">
        <f t="shared" si="15"/>
        <v>26 : 14</v>
      </c>
      <c r="AH4" s="46" t="str">
        <f t="shared" si="16"/>
        <v>897 : 834</v>
      </c>
    </row>
    <row r="5" spans="1:38" ht="12.75" customHeight="1" x14ac:dyDescent="0.2">
      <c r="A5" s="41">
        <v>3</v>
      </c>
      <c r="B5" s="78" t="str">
        <f>E49</f>
        <v>Mo</v>
      </c>
      <c r="C5" s="60">
        <v>45558</v>
      </c>
      <c r="D5" s="43" t="str">
        <f>D49</f>
        <v>VSG Rössing/Nordst.</v>
      </c>
      <c r="E5" s="29" t="s">
        <v>2</v>
      </c>
      <c r="F5" s="43" t="str">
        <f>D50</f>
        <v>MTV SG</v>
      </c>
      <c r="G5" s="49">
        <v>1</v>
      </c>
      <c r="H5" s="50">
        <v>3</v>
      </c>
      <c r="I5" s="51">
        <v>62</v>
      </c>
      <c r="J5" s="52">
        <v>94</v>
      </c>
      <c r="K5" s="4"/>
      <c r="L5" s="53">
        <f>IF($G5+$H5&lt;&gt;4,"",IF($G5&gt;$H5,2,IF($G5=$H5,1,0)))</f>
        <v>0</v>
      </c>
      <c r="M5" s="54">
        <f>IF($G5+$H5&lt;&gt;4,"",2-$L5)</f>
        <v>2</v>
      </c>
      <c r="N5" s="4" t="str">
        <f>IF(AND(G5&lt;&gt;"",H5&lt;&gt;"",G5+H5&lt;&gt;4),"!!!","")</f>
        <v/>
      </c>
      <c r="O5" s="10">
        <f t="shared" si="0"/>
        <v>2</v>
      </c>
      <c r="P5" s="12" t="str">
        <f t="shared" si="1"/>
        <v>TSV Brunkensen I</v>
      </c>
      <c r="Q5" s="10">
        <f t="shared" si="2"/>
        <v>10</v>
      </c>
      <c r="R5" s="22">
        <f t="shared" si="3"/>
        <v>13</v>
      </c>
      <c r="S5" s="23">
        <f t="shared" si="4"/>
        <v>7</v>
      </c>
      <c r="T5" s="10" t="str">
        <f t="shared" si="5"/>
        <v>13 : 7</v>
      </c>
      <c r="U5" s="22">
        <f t="shared" si="6"/>
        <v>26</v>
      </c>
      <c r="V5" s="23">
        <f t="shared" si="7"/>
        <v>14</v>
      </c>
      <c r="W5" s="10" t="str">
        <f t="shared" si="8"/>
        <v>26 : 14</v>
      </c>
      <c r="X5" s="22">
        <f t="shared" si="9"/>
        <v>897</v>
      </c>
      <c r="Y5" s="23">
        <f t="shared" si="10"/>
        <v>834</v>
      </c>
      <c r="Z5" s="10" t="str">
        <f t="shared" si="11"/>
        <v>897 : 834</v>
      </c>
      <c r="AA5" s="24">
        <f t="shared" si="12"/>
        <v>13060120062.950001</v>
      </c>
      <c r="AB5" s="5"/>
      <c r="AC5" s="46">
        <v>3</v>
      </c>
      <c r="AD5" s="47" t="str">
        <f>VLOOKUP($AC5,$O$3:$Z$8,2,FALSE)</f>
        <v>MTV SG</v>
      </c>
      <c r="AE5" s="46">
        <f t="shared" si="13"/>
        <v>10</v>
      </c>
      <c r="AF5" s="46" t="str">
        <f t="shared" si="14"/>
        <v>13 : 7</v>
      </c>
      <c r="AG5" s="46" t="str">
        <f t="shared" si="15"/>
        <v>22 : 18</v>
      </c>
      <c r="AH5" s="46" t="str">
        <f t="shared" si="16"/>
        <v>883 : 812</v>
      </c>
    </row>
    <row r="6" spans="1:38" ht="12.75" customHeight="1" x14ac:dyDescent="0.2">
      <c r="A6" s="162"/>
      <c r="B6" s="163"/>
      <c r="C6" s="163"/>
      <c r="D6" s="163"/>
      <c r="E6" s="163"/>
      <c r="F6" s="164"/>
      <c r="G6" s="55"/>
      <c r="H6" s="56"/>
      <c r="I6" s="57"/>
      <c r="J6" s="58"/>
      <c r="K6" s="59"/>
      <c r="L6" s="55"/>
      <c r="M6" s="58"/>
      <c r="N6" s="4"/>
      <c r="O6" s="10">
        <f t="shared" si="0"/>
        <v>4</v>
      </c>
      <c r="P6" s="12" t="str">
        <f t="shared" si="1"/>
        <v>VfV Hildesheim</v>
      </c>
      <c r="Q6" s="10">
        <f t="shared" si="2"/>
        <v>10</v>
      </c>
      <c r="R6" s="22">
        <f t="shared" si="3"/>
        <v>10</v>
      </c>
      <c r="S6" s="23">
        <f t="shared" si="4"/>
        <v>10</v>
      </c>
      <c r="T6" s="10" t="str">
        <f t="shared" si="5"/>
        <v>10 : 10</v>
      </c>
      <c r="U6" s="22">
        <f t="shared" si="6"/>
        <v>18</v>
      </c>
      <c r="V6" s="23">
        <f t="shared" si="7"/>
        <v>22</v>
      </c>
      <c r="W6" s="10" t="str">
        <f t="shared" si="8"/>
        <v>18 : 22</v>
      </c>
      <c r="X6" s="22">
        <f t="shared" si="9"/>
        <v>848</v>
      </c>
      <c r="Y6" s="23">
        <f t="shared" si="10"/>
        <v>894</v>
      </c>
      <c r="Z6" s="10" t="str">
        <f t="shared" si="11"/>
        <v>848 : 894</v>
      </c>
      <c r="AA6" s="24">
        <f t="shared" si="12"/>
        <v>9999959953.9400005</v>
      </c>
      <c r="AB6" s="5"/>
      <c r="AC6" s="46">
        <v>4</v>
      </c>
      <c r="AD6" s="47" t="str">
        <f>VLOOKUP($AC6,$O$3:$Z$8,2,FALSE)</f>
        <v>VfV Hildesheim</v>
      </c>
      <c r="AE6" s="46">
        <f t="shared" si="13"/>
        <v>10</v>
      </c>
      <c r="AF6" s="46" t="str">
        <f t="shared" si="14"/>
        <v>10 : 10</v>
      </c>
      <c r="AG6" s="46" t="str">
        <f t="shared" si="15"/>
        <v>18 : 22</v>
      </c>
      <c r="AH6" s="46" t="str">
        <f t="shared" si="16"/>
        <v>848 : 894</v>
      </c>
    </row>
    <row r="7" spans="1:38" ht="12.75" customHeight="1" x14ac:dyDescent="0.2">
      <c r="A7" s="41">
        <v>4</v>
      </c>
      <c r="B7" s="78" t="str">
        <f>E48</f>
        <v>Di</v>
      </c>
      <c r="C7" s="60">
        <v>45594</v>
      </c>
      <c r="D7" s="43" t="str">
        <f>D48</f>
        <v>VfV Hildesheim</v>
      </c>
      <c r="E7" s="29" t="s">
        <v>2</v>
      </c>
      <c r="F7" s="43" t="str">
        <f>D46</f>
        <v>SSG Algermissen I</v>
      </c>
      <c r="G7" s="49">
        <v>3</v>
      </c>
      <c r="H7" s="50">
        <v>1</v>
      </c>
      <c r="I7" s="51">
        <v>96</v>
      </c>
      <c r="J7" s="52">
        <v>84</v>
      </c>
      <c r="K7" s="4"/>
      <c r="L7" s="53">
        <f>IF($G7+$H7&lt;&gt;4,"",IF($G7&gt;$H7,2,IF($G7=$H7,1,0)))</f>
        <v>2</v>
      </c>
      <c r="M7" s="54">
        <f>IF($G7+$H7&lt;&gt;4,"",2-$L7)</f>
        <v>0</v>
      </c>
      <c r="N7" s="4" t="str">
        <f>IF(AND(G7&lt;&gt;"",H7&lt;&gt;"",G7+H7&lt;&gt;4),"!!!","")</f>
        <v/>
      </c>
      <c r="O7" s="10">
        <f t="shared" si="0"/>
        <v>5</v>
      </c>
      <c r="P7" s="12" t="str">
        <f t="shared" si="1"/>
        <v>VSG Rössing/Nordst.</v>
      </c>
      <c r="Q7" s="10">
        <f t="shared" si="2"/>
        <v>10</v>
      </c>
      <c r="R7" s="22">
        <f t="shared" si="3"/>
        <v>6</v>
      </c>
      <c r="S7" s="23">
        <f t="shared" si="4"/>
        <v>14</v>
      </c>
      <c r="T7" s="10" t="str">
        <f t="shared" si="5"/>
        <v>6 : 14</v>
      </c>
      <c r="U7" s="22">
        <f t="shared" si="6"/>
        <v>15</v>
      </c>
      <c r="V7" s="23">
        <f t="shared" si="7"/>
        <v>25</v>
      </c>
      <c r="W7" s="10" t="str">
        <f t="shared" si="8"/>
        <v>15 : 25</v>
      </c>
      <c r="X7" s="22">
        <f t="shared" si="9"/>
        <v>842</v>
      </c>
      <c r="Y7" s="23">
        <f t="shared" si="10"/>
        <v>917</v>
      </c>
      <c r="Z7" s="10" t="str">
        <f t="shared" si="11"/>
        <v>842 : 917</v>
      </c>
      <c r="AA7" s="24">
        <f t="shared" si="12"/>
        <v>5919899924.9300003</v>
      </c>
      <c r="AB7" s="5"/>
      <c r="AC7" s="216">
        <v>5</v>
      </c>
      <c r="AD7" s="217" t="str">
        <f>VLOOKUP($AC7,$O$3:$Z$8,2,FALSE)</f>
        <v>VSG Rössing/Nordst.</v>
      </c>
      <c r="AE7" s="216">
        <f t="shared" si="13"/>
        <v>10</v>
      </c>
      <c r="AF7" s="216" t="str">
        <f t="shared" si="14"/>
        <v>6 : 14</v>
      </c>
      <c r="AG7" s="216" t="str">
        <f t="shared" si="15"/>
        <v>15 : 25</v>
      </c>
      <c r="AH7" s="216" t="str">
        <f t="shared" si="16"/>
        <v>842 : 917</v>
      </c>
    </row>
    <row r="8" spans="1:38" ht="12.75" customHeight="1" x14ac:dyDescent="0.2">
      <c r="A8" s="41">
        <v>5</v>
      </c>
      <c r="B8" s="78" t="str">
        <f>E47</f>
        <v>Do</v>
      </c>
      <c r="C8" s="60">
        <v>45603</v>
      </c>
      <c r="D8" s="43" t="str">
        <f>D47</f>
        <v>TSV Brunkensen I</v>
      </c>
      <c r="E8" s="29" t="s">
        <v>2</v>
      </c>
      <c r="F8" s="43" t="str">
        <f>D49</f>
        <v>VSG Rössing/Nordst.</v>
      </c>
      <c r="G8" s="49">
        <v>3</v>
      </c>
      <c r="H8" s="50">
        <v>1</v>
      </c>
      <c r="I8" s="51">
        <v>97</v>
      </c>
      <c r="J8" s="52">
        <v>82</v>
      </c>
      <c r="K8" s="4"/>
      <c r="L8" s="53">
        <f>IF($G8+$H8&lt;&gt;4,"",IF($G8&gt;$H8,2,IF($G8=$H8,1,0)))</f>
        <v>2</v>
      </c>
      <c r="M8" s="54">
        <f>IF($G8+$H8&lt;&gt;4,"",2-$L8)</f>
        <v>0</v>
      </c>
      <c r="N8" s="4" t="str">
        <f>IF(AND(G8&lt;&gt;"",H8&lt;&gt;"",G8+H8&lt;&gt;4),"!!!","")</f>
        <v/>
      </c>
      <c r="O8" s="10">
        <f t="shared" si="0"/>
        <v>3</v>
      </c>
      <c r="P8" s="12" t="str">
        <f t="shared" si="1"/>
        <v>MTV SG</v>
      </c>
      <c r="Q8" s="10">
        <f t="shared" si="2"/>
        <v>10</v>
      </c>
      <c r="R8" s="22">
        <f t="shared" si="3"/>
        <v>13</v>
      </c>
      <c r="S8" s="23">
        <f t="shared" si="4"/>
        <v>7</v>
      </c>
      <c r="T8" s="10" t="str">
        <f t="shared" si="5"/>
        <v>13 : 7</v>
      </c>
      <c r="U8" s="22">
        <f t="shared" si="6"/>
        <v>22</v>
      </c>
      <c r="V8" s="23">
        <f t="shared" si="7"/>
        <v>18</v>
      </c>
      <c r="W8" s="10" t="str">
        <f t="shared" si="8"/>
        <v>22 : 18</v>
      </c>
      <c r="X8" s="22">
        <f t="shared" si="9"/>
        <v>883</v>
      </c>
      <c r="Y8" s="23">
        <f t="shared" si="10"/>
        <v>812</v>
      </c>
      <c r="Z8" s="10" t="str">
        <f t="shared" si="11"/>
        <v>883 : 812</v>
      </c>
      <c r="AA8" s="24">
        <f t="shared" si="12"/>
        <v>13060040070.92</v>
      </c>
      <c r="AB8" s="5"/>
      <c r="AC8" s="218">
        <v>6</v>
      </c>
      <c r="AD8" s="219" t="str">
        <f>VLOOKUP($AC8,$O$3:$Z$8,2,FALSE)</f>
        <v>SSG Algermissen I</v>
      </c>
      <c r="AE8" s="218">
        <f t="shared" si="13"/>
        <v>10</v>
      </c>
      <c r="AF8" s="218" t="str">
        <f t="shared" si="14"/>
        <v>4 : 16</v>
      </c>
      <c r="AG8" s="218" t="str">
        <f t="shared" si="15"/>
        <v>13 : 27</v>
      </c>
      <c r="AH8" s="218" t="str">
        <f t="shared" si="16"/>
        <v>823 : 927</v>
      </c>
    </row>
    <row r="9" spans="1:38" ht="12.75" customHeight="1" x14ac:dyDescent="0.2">
      <c r="A9" s="41">
        <v>6</v>
      </c>
      <c r="B9" s="78" t="str">
        <f>E50</f>
        <v>Di</v>
      </c>
      <c r="C9" s="60">
        <v>45594</v>
      </c>
      <c r="D9" s="43" t="str">
        <f>D50</f>
        <v>MTV SG</v>
      </c>
      <c r="E9" s="29" t="s">
        <v>2</v>
      </c>
      <c r="F9" s="43" t="str">
        <f>D45</f>
        <v>FSB Hildesheim I</v>
      </c>
      <c r="G9" s="49">
        <v>2</v>
      </c>
      <c r="H9" s="50">
        <v>2</v>
      </c>
      <c r="I9" s="51">
        <v>87</v>
      </c>
      <c r="J9" s="52">
        <v>88</v>
      </c>
      <c r="K9" s="4"/>
      <c r="L9" s="53">
        <f>IF($G9+$H9&lt;&gt;4,"",IF($G9&gt;$H9,2,IF($G9=$H9,1,0)))</f>
        <v>1</v>
      </c>
      <c r="M9" s="54">
        <f>IF($G9+$H9&lt;&gt;4,"",2-$L9)</f>
        <v>1</v>
      </c>
      <c r="N9" s="4" t="str">
        <f>IF(AND(G9&lt;&gt;"",H9&lt;&gt;"",G9+H9&lt;&gt;4),"!!!","")</f>
        <v/>
      </c>
      <c r="O9" s="8"/>
      <c r="P9" s="8"/>
      <c r="Q9" s="8"/>
      <c r="R9" s="8"/>
      <c r="S9" s="8"/>
      <c r="T9" s="8"/>
      <c r="U9" s="8"/>
      <c r="V9" s="8"/>
      <c r="W9" s="8"/>
      <c r="X9" s="5"/>
      <c r="Y9" s="5"/>
      <c r="Z9" s="5"/>
      <c r="AA9" s="5"/>
      <c r="AB9" s="5"/>
      <c r="AC9" s="17"/>
    </row>
    <row r="10" spans="1:38" ht="12.75" customHeight="1" x14ac:dyDescent="0.2">
      <c r="A10" s="162"/>
      <c r="B10" s="163"/>
      <c r="C10" s="163"/>
      <c r="D10" s="163"/>
      <c r="E10" s="163"/>
      <c r="F10" s="164"/>
      <c r="G10" s="55"/>
      <c r="H10" s="56"/>
      <c r="I10" s="57"/>
      <c r="J10" s="58"/>
      <c r="K10" s="59"/>
      <c r="L10" s="55"/>
      <c r="M10" s="58"/>
      <c r="N10" s="4"/>
      <c r="O10" s="8"/>
      <c r="P10" s="8"/>
      <c r="Q10" s="8"/>
      <c r="R10" s="8"/>
      <c r="S10" s="8"/>
      <c r="T10" s="8"/>
      <c r="U10" s="8"/>
      <c r="V10" s="8"/>
      <c r="W10" s="8"/>
      <c r="X10" s="5"/>
      <c r="Y10" s="5"/>
      <c r="Z10" s="5"/>
      <c r="AA10" s="5"/>
      <c r="AB10" s="5"/>
      <c r="AC10" s="75" t="s">
        <v>10</v>
      </c>
      <c r="AF10" s="76">
        <f>SUM(R$3:S8)/2</f>
        <v>60</v>
      </c>
      <c r="AG10" s="76">
        <f>SUM(U$3:V8)/2</f>
        <v>120</v>
      </c>
      <c r="AH10" s="76">
        <f>SUM(X$3:Y8)/2</f>
        <v>5205</v>
      </c>
    </row>
    <row r="11" spans="1:38" ht="12.75" customHeight="1" x14ac:dyDescent="0.2">
      <c r="A11" s="41">
        <v>7</v>
      </c>
      <c r="B11" s="78" t="str">
        <f>E46</f>
        <v>Do</v>
      </c>
      <c r="C11" s="60">
        <v>45624</v>
      </c>
      <c r="D11" s="43" t="str">
        <f>D46</f>
        <v>SSG Algermissen I</v>
      </c>
      <c r="E11" s="29" t="s">
        <v>2</v>
      </c>
      <c r="F11" s="43" t="str">
        <f>D50</f>
        <v>MTV SG</v>
      </c>
      <c r="G11" s="49">
        <v>1</v>
      </c>
      <c r="H11" s="50">
        <v>3</v>
      </c>
      <c r="I11" s="51">
        <v>65</v>
      </c>
      <c r="J11" s="52">
        <v>90</v>
      </c>
      <c r="K11" s="4"/>
      <c r="L11" s="53">
        <f>IF($G11+$H11&lt;&gt;4,"",IF($G11&gt;$H11,2,IF($G11=$H11,1,0)))</f>
        <v>0</v>
      </c>
      <c r="M11" s="54">
        <f>IF($G11+$H11&lt;&gt;4,"",2-$L11)</f>
        <v>2</v>
      </c>
      <c r="N11" s="4" t="str">
        <f>IF(AND(G11&lt;&gt;"",H11&lt;&gt;"",G11+H11&lt;&gt;4),"!!!","")</f>
        <v/>
      </c>
      <c r="O11" s="8"/>
      <c r="P11" s="8"/>
      <c r="Q11" s="8"/>
      <c r="R11" s="8"/>
      <c r="S11" s="8"/>
      <c r="T11" s="8"/>
      <c r="U11" s="8"/>
      <c r="V11" s="8"/>
      <c r="W11" s="8"/>
      <c r="X11" s="5"/>
      <c r="Y11" s="5"/>
      <c r="Z11" s="5"/>
      <c r="AA11" s="5"/>
      <c r="AB11" s="5"/>
      <c r="AC11" s="17"/>
    </row>
    <row r="12" spans="1:38" ht="12.75" customHeight="1" x14ac:dyDescent="0.2">
      <c r="A12" s="41">
        <v>8</v>
      </c>
      <c r="B12" s="78" t="str">
        <f>E49</f>
        <v>Mo</v>
      </c>
      <c r="C12" s="60">
        <v>45621</v>
      </c>
      <c r="D12" s="43" t="str">
        <f>D49</f>
        <v>VSG Rössing/Nordst.</v>
      </c>
      <c r="E12" s="29" t="s">
        <v>2</v>
      </c>
      <c r="F12" s="43" t="str">
        <f>D48</f>
        <v>VfV Hildesheim</v>
      </c>
      <c r="G12" s="49">
        <v>3</v>
      </c>
      <c r="H12" s="50">
        <v>1</v>
      </c>
      <c r="I12" s="51">
        <v>95</v>
      </c>
      <c r="J12" s="52">
        <v>75</v>
      </c>
      <c r="K12" s="4"/>
      <c r="L12" s="53">
        <f>IF($G12+$H12&lt;&gt;4,"",IF($G12&gt;$H12,2,IF($G12=$H12,1,0)))</f>
        <v>2</v>
      </c>
      <c r="M12" s="54">
        <f>IF($G12+$H12&lt;&gt;4,"",2-$L12)</f>
        <v>0</v>
      </c>
      <c r="N12" s="4" t="str">
        <f>IF(AND(G12&lt;&gt;"",H12&lt;&gt;"",G12+H12&lt;&gt;4),"!!!","")</f>
        <v/>
      </c>
      <c r="O12" s="8"/>
      <c r="P12" s="8"/>
      <c r="Q12" s="8"/>
      <c r="R12" s="8"/>
      <c r="S12" s="8"/>
      <c r="T12" s="8"/>
      <c r="U12" s="8"/>
      <c r="V12" s="8"/>
      <c r="W12" s="8"/>
      <c r="X12" s="5"/>
      <c r="Y12" s="5"/>
      <c r="Z12" s="5"/>
      <c r="AA12" s="5"/>
      <c r="AB12" s="5"/>
    </row>
    <row r="13" spans="1:38" ht="12.75" customHeight="1" x14ac:dyDescent="0.2">
      <c r="A13" s="41">
        <v>9</v>
      </c>
      <c r="B13" s="78" t="str">
        <f>E45</f>
        <v>Mo</v>
      </c>
      <c r="C13" s="60">
        <v>45621</v>
      </c>
      <c r="D13" s="43" t="str">
        <f>D45</f>
        <v>FSB Hildesheim I</v>
      </c>
      <c r="E13" s="29" t="s">
        <v>2</v>
      </c>
      <c r="F13" s="43" t="str">
        <f>D47</f>
        <v>TSV Brunkensen I</v>
      </c>
      <c r="G13" s="49">
        <v>2</v>
      </c>
      <c r="H13" s="50">
        <v>2</v>
      </c>
      <c r="I13" s="51">
        <v>88</v>
      </c>
      <c r="J13" s="52">
        <v>88</v>
      </c>
      <c r="K13" s="4"/>
      <c r="L13" s="53">
        <f>IF($G13+$H13&lt;&gt;4,"",IF($G13&gt;$H13,2,IF($G13=$H13,1,0)))</f>
        <v>1</v>
      </c>
      <c r="M13" s="54">
        <f>IF($G13+$H13&lt;&gt;4,"",2-$L13)</f>
        <v>1</v>
      </c>
      <c r="N13" s="4" t="str">
        <f>IF(AND(G13&lt;&gt;"",H13&lt;&gt;"",G13+H13&lt;&gt;4),"!!!","")</f>
        <v/>
      </c>
      <c r="O13" s="8"/>
      <c r="P13" s="8"/>
      <c r="Q13" s="8"/>
      <c r="R13" s="8"/>
      <c r="S13" s="8"/>
      <c r="T13" s="8"/>
      <c r="U13" s="8"/>
      <c r="V13" s="8"/>
      <c r="W13" s="8"/>
      <c r="X13" s="5"/>
      <c r="Y13" s="5"/>
      <c r="Z13" s="5"/>
      <c r="AA13" s="5"/>
      <c r="AB13" s="5"/>
    </row>
    <row r="14" spans="1:38" ht="12.75" customHeight="1" x14ac:dyDescent="0.2">
      <c r="A14" s="165"/>
      <c r="B14" s="166"/>
      <c r="C14" s="166"/>
      <c r="D14" s="166"/>
      <c r="E14" s="166"/>
      <c r="F14" s="167"/>
      <c r="G14" s="55"/>
      <c r="H14" s="56"/>
      <c r="I14" s="57"/>
      <c r="J14" s="58"/>
      <c r="K14" s="59"/>
      <c r="L14" s="55"/>
      <c r="M14" s="58"/>
      <c r="N14" s="4"/>
      <c r="O14" s="8"/>
      <c r="P14" s="8"/>
      <c r="Q14" s="8"/>
      <c r="R14" s="8"/>
      <c r="S14" s="8"/>
      <c r="T14" s="8"/>
      <c r="U14" s="8"/>
      <c r="V14" s="8"/>
      <c r="W14" s="8"/>
      <c r="X14" s="5"/>
      <c r="Y14" s="5"/>
      <c r="Z14" s="5"/>
      <c r="AA14" s="5"/>
      <c r="AB14" s="5"/>
    </row>
    <row r="15" spans="1:38" ht="12.75" customHeight="1" x14ac:dyDescent="0.2">
      <c r="A15" s="41">
        <v>10</v>
      </c>
      <c r="B15" s="78" t="str">
        <f>E48</f>
        <v>Di</v>
      </c>
      <c r="C15" s="60">
        <v>45643</v>
      </c>
      <c r="D15" s="43" t="str">
        <f>D48</f>
        <v>VfV Hildesheim</v>
      </c>
      <c r="E15" s="29" t="s">
        <v>2</v>
      </c>
      <c r="F15" s="43" t="str">
        <f>D45</f>
        <v>FSB Hildesheim I</v>
      </c>
      <c r="G15" s="49">
        <v>0</v>
      </c>
      <c r="H15" s="50">
        <v>4</v>
      </c>
      <c r="I15" s="51">
        <v>68</v>
      </c>
      <c r="J15" s="52">
        <v>101</v>
      </c>
      <c r="K15" s="4"/>
      <c r="L15" s="53">
        <f>IF($G15+$H15&lt;&gt;4,"",IF($G15&gt;$H15,2,IF($G15=$H15,1,0)))</f>
        <v>0</v>
      </c>
      <c r="M15" s="54">
        <f>IF($G15+$H15&lt;&gt;4,"",2-$L15)</f>
        <v>2</v>
      </c>
      <c r="N15" s="4" t="str">
        <f>IF(AND(G15&lt;&gt;"",H15&lt;&gt;"",G15+H15&lt;&gt;4),"!!!","")</f>
        <v/>
      </c>
      <c r="O15" s="8"/>
      <c r="P15" s="8"/>
      <c r="Q15" s="8"/>
      <c r="R15" s="8"/>
      <c r="S15" s="8"/>
      <c r="T15" s="8"/>
      <c r="U15" s="8"/>
      <c r="V15" s="8"/>
      <c r="W15" s="8"/>
      <c r="X15" s="5"/>
      <c r="Y15" s="5"/>
      <c r="Z15" s="5"/>
      <c r="AA15" s="5"/>
      <c r="AB15" s="5"/>
    </row>
    <row r="16" spans="1:38" ht="12.75" customHeight="1" x14ac:dyDescent="0.2">
      <c r="A16" s="41">
        <v>11</v>
      </c>
      <c r="B16" s="78" t="str">
        <f>E47</f>
        <v>Do</v>
      </c>
      <c r="C16" s="161">
        <v>45708</v>
      </c>
      <c r="D16" s="43" t="str">
        <f>D47</f>
        <v>TSV Brunkensen I</v>
      </c>
      <c r="E16" s="29" t="s">
        <v>2</v>
      </c>
      <c r="F16" s="43" t="str">
        <f>D50</f>
        <v>MTV SG</v>
      </c>
      <c r="G16" s="49">
        <v>4</v>
      </c>
      <c r="H16" s="50">
        <v>0</v>
      </c>
      <c r="I16" s="51">
        <v>100</v>
      </c>
      <c r="J16" s="52">
        <v>54</v>
      </c>
      <c r="K16" s="4"/>
      <c r="L16" s="53">
        <f>IF($G16+$H16&lt;&gt;4,"",IF($G16&gt;$H16,2,IF($G16=$H16,1,0)))</f>
        <v>2</v>
      </c>
      <c r="M16" s="54">
        <f>IF($G16+$H16&lt;&gt;4,"",2-$L16)</f>
        <v>0</v>
      </c>
      <c r="N16" s="4" t="str">
        <f>IF(AND(G16&lt;&gt;"",H16&lt;&gt;"",G16+H16&lt;&gt;4),"!!!","")</f>
        <v/>
      </c>
      <c r="O16" s="8"/>
      <c r="P16" s="8"/>
      <c r="Q16" s="8"/>
      <c r="R16" s="8"/>
      <c r="S16" s="8"/>
      <c r="T16" s="8"/>
      <c r="U16" s="8"/>
      <c r="V16" s="8"/>
      <c r="W16" s="8"/>
      <c r="X16" s="5"/>
      <c r="Y16" s="5"/>
      <c r="Z16" s="5"/>
      <c r="AA16" s="5"/>
      <c r="AB16" s="5"/>
    </row>
    <row r="17" spans="1:34" ht="12.75" customHeight="1" x14ac:dyDescent="0.2">
      <c r="A17" s="41">
        <v>12</v>
      </c>
      <c r="B17" s="78" t="str">
        <f>E46</f>
        <v>Do</v>
      </c>
      <c r="C17" s="60">
        <v>45645</v>
      </c>
      <c r="D17" s="43" t="str">
        <f>D46</f>
        <v>SSG Algermissen I</v>
      </c>
      <c r="E17" s="29" t="s">
        <v>2</v>
      </c>
      <c r="F17" s="43" t="str">
        <f>D49</f>
        <v>VSG Rössing/Nordst.</v>
      </c>
      <c r="G17" s="49">
        <v>3</v>
      </c>
      <c r="H17" s="50">
        <v>1</v>
      </c>
      <c r="I17" s="51">
        <v>98</v>
      </c>
      <c r="J17" s="52">
        <v>91</v>
      </c>
      <c r="K17" s="4"/>
      <c r="L17" s="53">
        <f>IF($G17+$H17&lt;&gt;4,"",IF($G17&gt;$H17,2,IF($G17=$H17,1,0)))</f>
        <v>2</v>
      </c>
      <c r="M17" s="54">
        <f>IF($G17+$H17&lt;&gt;4,"",2-$L17)</f>
        <v>0</v>
      </c>
      <c r="N17" s="4" t="str">
        <f>IF(AND(G17&lt;&gt;"",H17&lt;&gt;"",G17+H17&lt;&gt;4),"!!!","")</f>
        <v/>
      </c>
      <c r="O17" s="8"/>
      <c r="P17" s="8"/>
      <c r="Q17" s="8"/>
      <c r="R17" s="8"/>
      <c r="S17" s="8"/>
      <c r="T17" s="8"/>
      <c r="U17" s="8"/>
      <c r="V17" s="8"/>
      <c r="W17" s="8"/>
      <c r="X17" s="5"/>
      <c r="Y17" s="5"/>
      <c r="Z17" s="5"/>
      <c r="AA17" s="5"/>
      <c r="AB17" s="5"/>
    </row>
    <row r="18" spans="1:34" ht="12.75" customHeight="1" x14ac:dyDescent="0.2">
      <c r="A18" s="162" t="s">
        <v>57</v>
      </c>
      <c r="B18" s="163"/>
      <c r="C18" s="163"/>
      <c r="D18" s="163"/>
      <c r="E18" s="163"/>
      <c r="F18" s="164"/>
      <c r="G18" s="55"/>
      <c r="H18" s="56"/>
      <c r="I18" s="57"/>
      <c r="J18" s="58"/>
      <c r="K18" s="59"/>
      <c r="L18" s="55"/>
      <c r="M18" s="58"/>
      <c r="N18" s="4"/>
      <c r="O18" s="8"/>
      <c r="P18" s="8"/>
      <c r="Q18" s="8"/>
      <c r="R18" s="8"/>
      <c r="S18" s="8"/>
      <c r="T18" s="8"/>
      <c r="U18" s="8"/>
      <c r="V18" s="8"/>
      <c r="W18" s="8"/>
      <c r="X18" s="5"/>
      <c r="Y18" s="5"/>
      <c r="Z18" s="5"/>
      <c r="AA18" s="5"/>
      <c r="AB18" s="5"/>
    </row>
    <row r="19" spans="1:34" ht="12.75" customHeight="1" x14ac:dyDescent="0.2">
      <c r="A19" s="41">
        <v>13</v>
      </c>
      <c r="B19" s="78" t="str">
        <f>E46</f>
        <v>Do</v>
      </c>
      <c r="C19" s="161">
        <v>45729</v>
      </c>
      <c r="D19" s="43" t="str">
        <f>D46</f>
        <v>SSG Algermissen I</v>
      </c>
      <c r="E19" s="29" t="s">
        <v>2</v>
      </c>
      <c r="F19" s="43" t="str">
        <f>D47</f>
        <v>TSV Brunkensen I</v>
      </c>
      <c r="G19" s="49">
        <v>0</v>
      </c>
      <c r="H19" s="50">
        <v>4</v>
      </c>
      <c r="I19" s="51">
        <v>82</v>
      </c>
      <c r="J19" s="52">
        <v>100</v>
      </c>
      <c r="K19" s="4"/>
      <c r="L19" s="53">
        <f>IF($G19+$H19&lt;&gt;4,"",IF($G19&gt;$H19,2,IF($G19=$H19,1,0)))</f>
        <v>0</v>
      </c>
      <c r="M19" s="54">
        <f>IF($G19+$H19&lt;&gt;4,"",2-$L19)</f>
        <v>2</v>
      </c>
      <c r="N19" s="4" t="str">
        <f>IF(AND(G19&lt;&gt;"",H19&lt;&gt;"",G19+H19&lt;&gt;4),"!!!","")</f>
        <v/>
      </c>
      <c r="O19" s="8"/>
      <c r="P19" s="8"/>
      <c r="Q19" s="8"/>
      <c r="R19" s="8"/>
      <c r="S19" s="8"/>
      <c r="T19" s="8"/>
      <c r="U19" s="8"/>
      <c r="V19" s="8"/>
      <c r="W19" s="8"/>
      <c r="X19" s="5"/>
      <c r="Y19" s="5"/>
      <c r="Z19" s="5"/>
      <c r="AA19" s="5"/>
      <c r="AB19" s="5"/>
    </row>
    <row r="20" spans="1:34" ht="12.75" customHeight="1" x14ac:dyDescent="0.2">
      <c r="A20" s="41">
        <v>14</v>
      </c>
      <c r="B20" s="78" t="str">
        <f>E49</f>
        <v>Mo</v>
      </c>
      <c r="C20" s="60">
        <v>45670</v>
      </c>
      <c r="D20" s="43" t="str">
        <f>D49</f>
        <v>VSG Rössing/Nordst.</v>
      </c>
      <c r="E20" s="29" t="s">
        <v>2</v>
      </c>
      <c r="F20" s="43" t="str">
        <f>D45</f>
        <v>FSB Hildesheim I</v>
      </c>
      <c r="G20" s="49">
        <v>1</v>
      </c>
      <c r="H20" s="50">
        <v>3</v>
      </c>
      <c r="I20" s="51">
        <v>80</v>
      </c>
      <c r="J20" s="52">
        <v>93</v>
      </c>
      <c r="K20" s="4"/>
      <c r="L20" s="53">
        <f>IF($G20+$H20&lt;&gt;4,"",IF($G20&gt;$H20,2,IF($G20=$H20,1,0)))</f>
        <v>0</v>
      </c>
      <c r="M20" s="54">
        <f>IF($G20+$H20&lt;&gt;4,"",2-$L20)</f>
        <v>2</v>
      </c>
      <c r="N20" s="4" t="str">
        <f>IF(AND(G20&lt;&gt;"",H20&lt;&gt;"",G20+H20&lt;&gt;4),"!!!","")</f>
        <v/>
      </c>
      <c r="O20" s="8"/>
      <c r="P20" s="8"/>
      <c r="Q20" s="8"/>
      <c r="R20" s="8"/>
      <c r="S20" s="8"/>
      <c r="T20" s="8"/>
      <c r="U20" s="8"/>
      <c r="V20" s="8"/>
      <c r="W20" s="8"/>
      <c r="X20" s="5"/>
      <c r="Y20" s="5"/>
      <c r="Z20" s="5"/>
      <c r="AA20" s="5"/>
      <c r="AB20" s="5"/>
    </row>
    <row r="21" spans="1:34" ht="12.75" customHeight="1" x14ac:dyDescent="0.2">
      <c r="A21" s="41">
        <v>15</v>
      </c>
      <c r="B21" s="78" t="str">
        <f>E50</f>
        <v>Di</v>
      </c>
      <c r="C21" s="60">
        <v>45671</v>
      </c>
      <c r="D21" s="43" t="str">
        <f>D50</f>
        <v>MTV SG</v>
      </c>
      <c r="E21" s="29" t="s">
        <v>2</v>
      </c>
      <c r="F21" s="43" t="str">
        <f>D48</f>
        <v>VfV Hildesheim</v>
      </c>
      <c r="G21" s="49">
        <v>1</v>
      </c>
      <c r="H21" s="50">
        <v>3</v>
      </c>
      <c r="I21" s="51">
        <v>84</v>
      </c>
      <c r="J21" s="52">
        <v>96</v>
      </c>
      <c r="K21" s="4"/>
      <c r="L21" s="53">
        <f>IF($G21+$H21&lt;&gt;4,"",IF($G21&gt;$H21,2,IF($G21=$H21,1,0)))</f>
        <v>0</v>
      </c>
      <c r="M21" s="54">
        <f>IF($G21+$H21&lt;&gt;4,"",2-$L21)</f>
        <v>2</v>
      </c>
      <c r="N21" s="4" t="str">
        <f>IF(AND(G21&lt;&gt;"",H21&lt;&gt;"",G21+H21&lt;&gt;4),"!!!","")</f>
        <v/>
      </c>
      <c r="O21" s="8"/>
      <c r="P21" s="8"/>
      <c r="Q21" s="8"/>
      <c r="R21" s="8"/>
      <c r="S21" s="8"/>
      <c r="T21" s="8"/>
      <c r="U21" s="8"/>
      <c r="V21" s="8"/>
      <c r="W21" s="8"/>
      <c r="X21" s="5"/>
      <c r="Y21" s="5"/>
      <c r="Z21" s="5"/>
      <c r="AA21" s="5"/>
      <c r="AB21" s="5"/>
    </row>
    <row r="22" spans="1:34" ht="12.75" customHeight="1" x14ac:dyDescent="0.2">
      <c r="A22" s="162"/>
      <c r="B22" s="163"/>
      <c r="C22" s="163"/>
      <c r="D22" s="163"/>
      <c r="E22" s="163"/>
      <c r="F22" s="164"/>
      <c r="G22" s="55"/>
      <c r="H22" s="56"/>
      <c r="I22" s="57"/>
      <c r="J22" s="58"/>
      <c r="K22" s="59"/>
      <c r="L22" s="55"/>
      <c r="M22" s="58"/>
      <c r="N22" s="4"/>
    </row>
    <row r="23" spans="1:34" ht="12.75" customHeight="1" x14ac:dyDescent="0.2">
      <c r="A23" s="41">
        <v>16</v>
      </c>
      <c r="B23" s="78" t="str">
        <f>E46</f>
        <v>Do</v>
      </c>
      <c r="C23" s="161">
        <v>45736</v>
      </c>
      <c r="D23" s="43" t="str">
        <f>F3</f>
        <v>SSG Algermissen I</v>
      </c>
      <c r="E23" s="29" t="s">
        <v>2</v>
      </c>
      <c r="F23" s="43" t="str">
        <f>D3</f>
        <v>FSB Hildesheim I</v>
      </c>
      <c r="G23" s="49">
        <v>1</v>
      </c>
      <c r="H23" s="50">
        <v>3</v>
      </c>
      <c r="I23" s="51">
        <v>77</v>
      </c>
      <c r="J23" s="52">
        <v>95</v>
      </c>
      <c r="K23" s="4"/>
      <c r="L23" s="53">
        <f>IF($G23+$H23&lt;&gt;4,"",IF($G23&gt;$H23,2,IF($G23=$H23,1,0)))</f>
        <v>0</v>
      </c>
      <c r="M23" s="54">
        <f>IF($G23+$H23&lt;&gt;4,"",2-$L23)</f>
        <v>2</v>
      </c>
      <c r="N23" s="4" t="str">
        <f>IF(AND(G23&lt;&gt;"",H23&lt;&gt;"",G23+H23&lt;&gt;4),"!!!","")</f>
        <v/>
      </c>
      <c r="O23" s="9"/>
      <c r="P23" s="9"/>
      <c r="Q23" s="9"/>
      <c r="R23" s="9"/>
      <c r="S23" s="9"/>
      <c r="T23" s="9"/>
      <c r="U23" s="9"/>
      <c r="V23" s="9"/>
      <c r="W23" s="9"/>
      <c r="X23" s="6"/>
      <c r="Y23" s="6"/>
      <c r="Z23" s="6"/>
      <c r="AA23" s="6"/>
      <c r="AB23" s="6"/>
      <c r="AC23" s="1"/>
      <c r="AD23" s="1"/>
      <c r="AE23" s="1"/>
      <c r="AF23" s="1"/>
      <c r="AG23" s="1"/>
      <c r="AH23" s="1"/>
    </row>
    <row r="24" spans="1:34" ht="12.75" customHeight="1" x14ac:dyDescent="0.2">
      <c r="A24" s="41">
        <v>17</v>
      </c>
      <c r="B24" s="78" t="str">
        <f>E48</f>
        <v>Di</v>
      </c>
      <c r="C24" s="60">
        <v>45685</v>
      </c>
      <c r="D24" s="43" t="str">
        <f t="shared" ref="D24:D41" si="17">F4</f>
        <v>VfV Hildesheim</v>
      </c>
      <c r="E24" s="29" t="s">
        <v>2</v>
      </c>
      <c r="F24" s="43" t="str">
        <f t="shared" ref="F24:F41" si="18">D4</f>
        <v>TSV Brunkensen I</v>
      </c>
      <c r="G24" s="49">
        <v>3</v>
      </c>
      <c r="H24" s="50">
        <v>1</v>
      </c>
      <c r="I24" s="51">
        <v>91</v>
      </c>
      <c r="J24" s="52">
        <v>75</v>
      </c>
      <c r="K24" s="4"/>
      <c r="L24" s="53">
        <f>IF($G24+$H24&lt;&gt;4,"",IF($G24&gt;$H24,2,IF($G24=$H24,1,0)))</f>
        <v>2</v>
      </c>
      <c r="M24" s="54">
        <f>IF($G24+$H24&lt;&gt;4,"",2-$L24)</f>
        <v>0</v>
      </c>
      <c r="N24" s="4" t="str">
        <f>IF(AND(G24&lt;&gt;"",H24&lt;&gt;"",G24+H24&lt;&gt;4),"!!!","")</f>
        <v/>
      </c>
    </row>
    <row r="25" spans="1:34" ht="12.75" customHeight="1" x14ac:dyDescent="0.2">
      <c r="A25" s="41">
        <v>18</v>
      </c>
      <c r="B25" s="78" t="str">
        <f>E50</f>
        <v>Di</v>
      </c>
      <c r="C25" s="60">
        <v>45685</v>
      </c>
      <c r="D25" s="43" t="str">
        <f t="shared" si="17"/>
        <v>MTV SG</v>
      </c>
      <c r="E25" s="29" t="s">
        <v>2</v>
      </c>
      <c r="F25" s="43" t="str">
        <f t="shared" si="18"/>
        <v>VSG Rössing/Nordst.</v>
      </c>
      <c r="G25" s="49">
        <v>3</v>
      </c>
      <c r="H25" s="50">
        <v>1</v>
      </c>
      <c r="I25" s="51">
        <v>94</v>
      </c>
      <c r="J25" s="52">
        <v>73</v>
      </c>
      <c r="K25" s="4"/>
      <c r="L25" s="53">
        <f>IF($G25+$H25&lt;&gt;4,"",IF($G25&gt;$H25,2,IF($G25=$H25,1,0)))</f>
        <v>2</v>
      </c>
      <c r="M25" s="54">
        <f>IF($G25+$H25&lt;&gt;4,"",2-$L25)</f>
        <v>0</v>
      </c>
      <c r="N25" s="4" t="str">
        <f>IF(AND(G25&lt;&gt;"",H25&lt;&gt;"",G25+H25&lt;&gt;4),"!!!","")</f>
        <v/>
      </c>
    </row>
    <row r="26" spans="1:34" ht="12.75" customHeight="1" x14ac:dyDescent="0.2">
      <c r="A26" s="34"/>
      <c r="B26" s="35"/>
      <c r="C26" s="33"/>
      <c r="D26" s="44"/>
      <c r="E26" s="33"/>
      <c r="F26" s="44"/>
      <c r="G26" s="55"/>
      <c r="H26" s="56"/>
      <c r="I26" s="57"/>
      <c r="J26" s="58"/>
      <c r="K26" s="59"/>
      <c r="L26" s="55"/>
      <c r="M26" s="58"/>
      <c r="N26" s="4"/>
    </row>
    <row r="27" spans="1:34" ht="12.75" customHeight="1" x14ac:dyDescent="0.2">
      <c r="A27" s="41">
        <v>19</v>
      </c>
      <c r="B27" s="78" t="str">
        <f>E46</f>
        <v>Do</v>
      </c>
      <c r="C27" s="60">
        <v>45701</v>
      </c>
      <c r="D27" s="43" t="str">
        <f t="shared" si="17"/>
        <v>SSG Algermissen I</v>
      </c>
      <c r="E27" s="29" t="s">
        <v>2</v>
      </c>
      <c r="F27" s="43" t="str">
        <f t="shared" si="18"/>
        <v>VfV Hildesheim</v>
      </c>
      <c r="G27" s="49">
        <v>1</v>
      </c>
      <c r="H27" s="50">
        <v>3</v>
      </c>
      <c r="I27" s="51">
        <v>79</v>
      </c>
      <c r="J27" s="52">
        <v>92</v>
      </c>
      <c r="K27" s="4"/>
      <c r="L27" s="53">
        <f>IF($G27+$H27&lt;&gt;4,"",IF($G27&gt;$H27,2,IF($G27=$H27,1,0)))</f>
        <v>0</v>
      </c>
      <c r="M27" s="54">
        <f>IF($G27+$H27&lt;&gt;4,"",2-$L27)</f>
        <v>2</v>
      </c>
      <c r="N27" s="4" t="str">
        <f>IF(AND(G27&lt;&gt;"",H27&lt;&gt;"",G27+H27&lt;&gt;4),"!!!","")</f>
        <v/>
      </c>
    </row>
    <row r="28" spans="1:34" ht="12.75" customHeight="1" x14ac:dyDescent="0.2">
      <c r="A28" s="41">
        <v>20</v>
      </c>
      <c r="B28" s="78" t="str">
        <f>E49</f>
        <v>Mo</v>
      </c>
      <c r="C28" s="60">
        <v>45698</v>
      </c>
      <c r="D28" s="43" t="str">
        <f t="shared" si="17"/>
        <v>VSG Rössing/Nordst.</v>
      </c>
      <c r="E28" s="29" t="s">
        <v>2</v>
      </c>
      <c r="F28" s="43" t="str">
        <f t="shared" si="18"/>
        <v>TSV Brunkensen I</v>
      </c>
      <c r="G28" s="49">
        <v>2</v>
      </c>
      <c r="H28" s="50">
        <v>2</v>
      </c>
      <c r="I28" s="51">
        <v>98</v>
      </c>
      <c r="J28" s="52">
        <v>90</v>
      </c>
      <c r="K28" s="4"/>
      <c r="L28" s="53">
        <f>IF($G28+$H28&lt;&gt;4,"",IF($G28&gt;$H28,2,IF($G28=$H28,1,0)))</f>
        <v>1</v>
      </c>
      <c r="M28" s="54">
        <f>IF($G28+$H28&lt;&gt;4,"",2-$L28)</f>
        <v>1</v>
      </c>
      <c r="N28" s="4" t="str">
        <f>IF(AND(G28&lt;&gt;"",H28&lt;&gt;"",G28+H28&lt;&gt;4),"!!!","")</f>
        <v/>
      </c>
    </row>
    <row r="29" spans="1:34" ht="12.75" customHeight="1" x14ac:dyDescent="0.2">
      <c r="A29" s="41">
        <v>21</v>
      </c>
      <c r="B29" s="78" t="str">
        <f>E45</f>
        <v>Mo</v>
      </c>
      <c r="C29" s="60">
        <v>45698</v>
      </c>
      <c r="D29" s="43" t="str">
        <f t="shared" si="17"/>
        <v>FSB Hildesheim I</v>
      </c>
      <c r="E29" s="29" t="s">
        <v>2</v>
      </c>
      <c r="F29" s="43" t="str">
        <f t="shared" si="18"/>
        <v>MTV SG</v>
      </c>
      <c r="G29" s="49">
        <v>2</v>
      </c>
      <c r="H29" s="50">
        <v>2</v>
      </c>
      <c r="I29" s="51">
        <v>89</v>
      </c>
      <c r="J29" s="52">
        <v>90</v>
      </c>
      <c r="K29" s="4"/>
      <c r="L29" s="53">
        <f>IF($G29+$H29&lt;&gt;4,"",IF($G29&gt;$H29,2,IF($G29=$H29,1,0)))</f>
        <v>1</v>
      </c>
      <c r="M29" s="54">
        <f>IF($G29+$H29&lt;&gt;4,"",2-$L29)</f>
        <v>1</v>
      </c>
      <c r="N29" s="4" t="str">
        <f>IF(AND(G29&lt;&gt;"",H29&lt;&gt;"",G29+H29&lt;&gt;4),"!!!","")</f>
        <v/>
      </c>
    </row>
    <row r="30" spans="1:34" ht="12.75" customHeight="1" x14ac:dyDescent="0.2">
      <c r="A30" s="40"/>
      <c r="B30" s="32"/>
      <c r="C30" s="33"/>
      <c r="D30" s="44"/>
      <c r="E30" s="33"/>
      <c r="F30" s="44"/>
      <c r="G30" s="55"/>
      <c r="H30" s="56"/>
      <c r="I30" s="57"/>
      <c r="J30" s="58"/>
      <c r="K30" s="59"/>
      <c r="L30" s="55"/>
      <c r="M30" s="58"/>
      <c r="N30" s="4"/>
    </row>
    <row r="31" spans="1:34" ht="12.75" customHeight="1" x14ac:dyDescent="0.2">
      <c r="A31" s="41">
        <v>22</v>
      </c>
      <c r="B31" s="78" t="str">
        <f>E50</f>
        <v>Di</v>
      </c>
      <c r="C31" s="60">
        <v>45713</v>
      </c>
      <c r="D31" s="43" t="str">
        <f t="shared" si="17"/>
        <v>MTV SG</v>
      </c>
      <c r="E31" s="29" t="s">
        <v>2</v>
      </c>
      <c r="F31" s="43" t="str">
        <f t="shared" si="18"/>
        <v>SSG Algermissen I</v>
      </c>
      <c r="G31" s="49">
        <v>3</v>
      </c>
      <c r="H31" s="50">
        <v>1</v>
      </c>
      <c r="I31" s="51">
        <v>102</v>
      </c>
      <c r="J31" s="52">
        <v>92</v>
      </c>
      <c r="K31" s="4"/>
      <c r="L31" s="53">
        <f>IF($G31+$H31&lt;&gt;4,"",IF($G31&gt;$H31,2,IF($G31=$H31,1,0)))</f>
        <v>2</v>
      </c>
      <c r="M31" s="54">
        <f>IF($G31+$H31&lt;&gt;4,"",2-$L31)</f>
        <v>0</v>
      </c>
      <c r="N31" s="4" t="str">
        <f>IF(AND(G31&lt;&gt;"",H31&lt;&gt;"",G31+H31&lt;&gt;4),"!!!","")</f>
        <v/>
      </c>
    </row>
    <row r="32" spans="1:34" ht="12.75" customHeight="1" x14ac:dyDescent="0.2">
      <c r="A32" s="41">
        <v>23</v>
      </c>
      <c r="B32" s="78" t="str">
        <f>E48</f>
        <v>Di</v>
      </c>
      <c r="C32" s="60">
        <v>45713</v>
      </c>
      <c r="D32" s="43" t="str">
        <f t="shared" si="17"/>
        <v>VfV Hildesheim</v>
      </c>
      <c r="E32" s="29" t="s">
        <v>2</v>
      </c>
      <c r="F32" s="43" t="str">
        <f t="shared" si="18"/>
        <v>VSG Rössing/Nordst.</v>
      </c>
      <c r="G32" s="49">
        <v>2</v>
      </c>
      <c r="H32" s="50">
        <v>2</v>
      </c>
      <c r="I32" s="51">
        <v>90</v>
      </c>
      <c r="J32" s="52">
        <v>94</v>
      </c>
      <c r="K32" s="4"/>
      <c r="L32" s="53">
        <f>IF($G32+$H32&lt;&gt;4,"",IF($G32&gt;$H32,2,IF($G32=$H32,1,0)))</f>
        <v>1</v>
      </c>
      <c r="M32" s="54">
        <f>IF($G32+$H32&lt;&gt;4,"",2-$L32)</f>
        <v>1</v>
      </c>
      <c r="N32" s="4" t="str">
        <f>IF(AND(G32&lt;&gt;"",H32&lt;&gt;"",G32+H32&lt;&gt;4),"!!!","")</f>
        <v/>
      </c>
    </row>
    <row r="33" spans="1:34" ht="12.75" customHeight="1" x14ac:dyDescent="0.2">
      <c r="A33" s="41">
        <v>24</v>
      </c>
      <c r="B33" s="78" t="str">
        <f>E47</f>
        <v>Do</v>
      </c>
      <c r="C33" s="60">
        <v>45750</v>
      </c>
      <c r="D33" s="43" t="str">
        <f t="shared" si="17"/>
        <v>TSV Brunkensen I</v>
      </c>
      <c r="E33" s="29" t="s">
        <v>2</v>
      </c>
      <c r="F33" s="43" t="str">
        <f t="shared" si="18"/>
        <v>FSB Hildesheim I</v>
      </c>
      <c r="G33" s="49">
        <v>2</v>
      </c>
      <c r="H33" s="50">
        <v>2</v>
      </c>
      <c r="I33" s="51">
        <v>87</v>
      </c>
      <c r="J33" s="52">
        <v>98</v>
      </c>
      <c r="K33" s="4"/>
      <c r="L33" s="53">
        <f>IF($G33+$H33&lt;&gt;4,"",IF($G33&gt;$H33,2,IF($G33=$H33,1,0)))</f>
        <v>1</v>
      </c>
      <c r="M33" s="54">
        <f>IF($G33+$H33&lt;&gt;4,"",2-$L33)</f>
        <v>1</v>
      </c>
      <c r="N33" s="4" t="str">
        <f>IF(AND(G33&lt;&gt;"",H33&lt;&gt;"",G33+H33&lt;&gt;4),"!!!","")</f>
        <v/>
      </c>
    </row>
    <row r="34" spans="1:34" ht="12.75" customHeight="1" x14ac:dyDescent="0.2">
      <c r="A34" s="40"/>
      <c r="B34" s="32"/>
      <c r="C34" s="36"/>
      <c r="D34" s="45"/>
      <c r="E34" s="36"/>
      <c r="F34" s="45"/>
      <c r="G34" s="55"/>
      <c r="H34" s="56"/>
      <c r="I34" s="57"/>
      <c r="J34" s="58"/>
      <c r="K34" s="59"/>
      <c r="L34" s="55"/>
      <c r="M34" s="58"/>
      <c r="N34" s="4"/>
    </row>
    <row r="35" spans="1:34" ht="12.75" customHeight="1" x14ac:dyDescent="0.2">
      <c r="A35" s="41">
        <v>25</v>
      </c>
      <c r="B35" s="78" t="str">
        <f>E45</f>
        <v>Mo</v>
      </c>
      <c r="C35" s="60">
        <v>45748</v>
      </c>
      <c r="D35" s="43" t="str">
        <f t="shared" si="17"/>
        <v>FSB Hildesheim I</v>
      </c>
      <c r="E35" s="29" t="s">
        <v>2</v>
      </c>
      <c r="F35" s="43" t="str">
        <f t="shared" si="18"/>
        <v>VfV Hildesheim</v>
      </c>
      <c r="G35" s="49">
        <v>4</v>
      </c>
      <c r="H35" s="50">
        <v>0</v>
      </c>
      <c r="I35" s="51">
        <v>100</v>
      </c>
      <c r="J35" s="52">
        <v>78</v>
      </c>
      <c r="K35" s="4"/>
      <c r="L35" s="53">
        <f>IF($G35+$H35&lt;&gt;4,"",IF($G35&gt;$H35,2,IF($G35=$H35,1,0)))</f>
        <v>2</v>
      </c>
      <c r="M35" s="54">
        <f>IF($G35+$H35&lt;&gt;4,"",2-$L35)</f>
        <v>0</v>
      </c>
      <c r="N35" s="4" t="str">
        <f>IF(AND(G35&lt;&gt;"",H35&lt;&gt;"",G35+H35&lt;&gt;4),"!!!","")</f>
        <v/>
      </c>
    </row>
    <row r="36" spans="1:34" ht="12.75" customHeight="1" x14ac:dyDescent="0.2">
      <c r="A36" s="41">
        <v>26</v>
      </c>
      <c r="B36" s="78" t="str">
        <f>E50</f>
        <v>Di</v>
      </c>
      <c r="C36" s="60">
        <v>45727</v>
      </c>
      <c r="D36" s="43" t="str">
        <f t="shared" si="17"/>
        <v>MTV SG</v>
      </c>
      <c r="E36" s="29" t="s">
        <v>2</v>
      </c>
      <c r="F36" s="43" t="str">
        <f t="shared" si="18"/>
        <v>TSV Brunkensen I</v>
      </c>
      <c r="G36" s="49">
        <v>3</v>
      </c>
      <c r="H36" s="50">
        <v>1</v>
      </c>
      <c r="I36" s="51">
        <v>97</v>
      </c>
      <c r="J36" s="52">
        <v>69</v>
      </c>
      <c r="K36" s="4"/>
      <c r="L36" s="53">
        <f>IF($G36+$H36&lt;&gt;4,"",IF($G36&gt;$H36,2,IF($G36=$H36,1,0)))</f>
        <v>2</v>
      </c>
      <c r="M36" s="54">
        <f>IF($G36+$H36&lt;&gt;4,"",2-$L36)</f>
        <v>0</v>
      </c>
      <c r="N36" s="4" t="str">
        <f>IF(AND(G36&lt;&gt;"",H36&lt;&gt;"",G36+H36&lt;&gt;4),"!!!","")</f>
        <v/>
      </c>
    </row>
    <row r="37" spans="1:34" ht="12.75" customHeight="1" x14ac:dyDescent="0.2">
      <c r="A37" s="41">
        <v>27</v>
      </c>
      <c r="B37" s="78" t="str">
        <f>E49</f>
        <v>Mo</v>
      </c>
      <c r="C37" s="60">
        <v>45726</v>
      </c>
      <c r="D37" s="43" t="str">
        <f t="shared" si="17"/>
        <v>VSG Rössing/Nordst.</v>
      </c>
      <c r="E37" s="29" t="s">
        <v>2</v>
      </c>
      <c r="F37" s="43" t="str">
        <f t="shared" si="18"/>
        <v>SSG Algermissen I</v>
      </c>
      <c r="G37" s="49">
        <v>3</v>
      </c>
      <c r="H37" s="50">
        <v>1</v>
      </c>
      <c r="I37" s="51">
        <v>101</v>
      </c>
      <c r="J37" s="52">
        <v>86</v>
      </c>
      <c r="K37" s="4"/>
      <c r="L37" s="53">
        <f>IF($G37+$H37&lt;&gt;4,"",IF($G37&gt;$H37,2,IF($G37=$H37,1,0)))</f>
        <v>2</v>
      </c>
      <c r="M37" s="54">
        <f>IF($G37+$H37&lt;&gt;4,"",2-$L37)</f>
        <v>0</v>
      </c>
      <c r="N37" s="4" t="str">
        <f>IF(AND(G37&lt;&gt;"",H37&lt;&gt;"",G37+H37&lt;&gt;4),"!!!","")</f>
        <v/>
      </c>
    </row>
    <row r="38" spans="1:34" ht="12.75" customHeight="1" x14ac:dyDescent="0.2">
      <c r="A38" s="34"/>
      <c r="B38" s="35"/>
      <c r="C38" s="33"/>
      <c r="D38" s="44"/>
      <c r="E38" s="33"/>
      <c r="F38" s="44"/>
      <c r="G38" s="55"/>
      <c r="H38" s="56"/>
      <c r="I38" s="57"/>
      <c r="J38" s="58"/>
      <c r="K38" s="59"/>
      <c r="L38" s="55"/>
      <c r="M38" s="58"/>
      <c r="N38" s="4"/>
    </row>
    <row r="39" spans="1:34" ht="12.75" customHeight="1" x14ac:dyDescent="0.2">
      <c r="A39" s="41">
        <v>28</v>
      </c>
      <c r="B39" s="78" t="str">
        <f>E47</f>
        <v>Do</v>
      </c>
      <c r="C39" s="161" t="s">
        <v>96</v>
      </c>
      <c r="D39" s="43" t="str">
        <f t="shared" si="17"/>
        <v>TSV Brunkensen I</v>
      </c>
      <c r="E39" s="29" t="s">
        <v>2</v>
      </c>
      <c r="F39" s="43" t="str">
        <f t="shared" si="18"/>
        <v>SSG Algermissen I</v>
      </c>
      <c r="G39" s="49">
        <v>4</v>
      </c>
      <c r="H39" s="50">
        <v>0</v>
      </c>
      <c r="I39" s="51">
        <v>100</v>
      </c>
      <c r="J39" s="52">
        <v>60</v>
      </c>
      <c r="K39" s="4"/>
      <c r="L39" s="53">
        <f>IF($G39+$H39&lt;&gt;4,"",IF($G39&gt;$H39,2,IF($G39=$H39,1,0)))</f>
        <v>2</v>
      </c>
      <c r="M39" s="54">
        <f>IF($G39+$H39&lt;&gt;4,"",2-$L39)</f>
        <v>0</v>
      </c>
      <c r="N39" s="4" t="str">
        <f>IF(AND(G39&lt;&gt;"",H39&lt;&gt;"",G39+H39&lt;&gt;4),"!!!","")</f>
        <v/>
      </c>
    </row>
    <row r="40" spans="1:34" ht="12.75" customHeight="1" x14ac:dyDescent="0.2">
      <c r="A40" s="41">
        <v>29</v>
      </c>
      <c r="B40" s="78" t="str">
        <f>E45</f>
        <v>Mo</v>
      </c>
      <c r="C40" s="60">
        <v>45740</v>
      </c>
      <c r="D40" s="43" t="str">
        <f t="shared" si="17"/>
        <v>FSB Hildesheim I</v>
      </c>
      <c r="E40" s="29" t="s">
        <v>2</v>
      </c>
      <c r="F40" s="43" t="str">
        <f t="shared" si="18"/>
        <v>VSG Rössing/Nordst.</v>
      </c>
      <c r="G40" s="49">
        <v>4</v>
      </c>
      <c r="H40" s="50">
        <v>0</v>
      </c>
      <c r="I40" s="51">
        <v>100</v>
      </c>
      <c r="J40" s="52">
        <v>66</v>
      </c>
      <c r="K40" s="4"/>
      <c r="L40" s="53">
        <f>IF($G40+$H40&lt;&gt;4,"",IF($G40&gt;$H40,2,IF($G40=$H40,1,0)))</f>
        <v>2</v>
      </c>
      <c r="M40" s="54">
        <f>IF($G40+$H40&lt;&gt;4,"",2-$L40)</f>
        <v>0</v>
      </c>
      <c r="N40" s="4" t="str">
        <f>IF(AND(G40&lt;&gt;"",H40&lt;&gt;"",G40+H40&lt;&gt;4),"!!!","")</f>
        <v/>
      </c>
    </row>
    <row r="41" spans="1:34" ht="12.75" customHeight="1" x14ac:dyDescent="0.2">
      <c r="A41" s="41">
        <v>30</v>
      </c>
      <c r="B41" s="78" t="str">
        <f>E48</f>
        <v>Di</v>
      </c>
      <c r="C41" s="60">
        <v>45376</v>
      </c>
      <c r="D41" s="43" t="str">
        <f t="shared" si="17"/>
        <v>VfV Hildesheim</v>
      </c>
      <c r="E41" s="29" t="s">
        <v>2</v>
      </c>
      <c r="F41" s="43" t="str">
        <f t="shared" si="18"/>
        <v>MTV SG</v>
      </c>
      <c r="G41" s="49">
        <v>2</v>
      </c>
      <c r="H41" s="50">
        <v>2</v>
      </c>
      <c r="I41" s="51">
        <v>78</v>
      </c>
      <c r="J41" s="52">
        <v>91</v>
      </c>
      <c r="K41" s="4"/>
      <c r="L41" s="53">
        <f>IF($G41+$H41&lt;&gt;4,"",IF($G41&gt;$H41,2,IF($G41=$H41,1,0)))</f>
        <v>1</v>
      </c>
      <c r="M41" s="54">
        <f>IF($G41+$H41&lt;&gt;4,"",2-$L41)</f>
        <v>1</v>
      </c>
      <c r="N41" s="4" t="str">
        <f>IF(AND(G41&lt;&gt;"",H41&lt;&gt;"",G41+H41&lt;&gt;4),"!!!","")</f>
        <v/>
      </c>
    </row>
    <row r="42" spans="1:34" ht="4.5" customHeight="1" x14ac:dyDescent="0.2">
      <c r="A42" s="37"/>
      <c r="B42" s="37"/>
      <c r="C42" s="38"/>
      <c r="D42" s="39"/>
    </row>
    <row r="43" spans="1:34" s="1" customFormat="1" ht="10.5" customHeight="1" x14ac:dyDescent="0.2">
      <c r="A43" s="76" t="s">
        <v>10</v>
      </c>
      <c r="B43" s="77"/>
      <c r="C43" s="77"/>
      <c r="D43" s="77"/>
      <c r="E43" s="77"/>
      <c r="F43" s="77"/>
      <c r="G43" s="174">
        <f>SUM(G3:H42)</f>
        <v>120</v>
      </c>
      <c r="H43" s="174"/>
      <c r="I43" s="174">
        <f>SUM(I3:J42)</f>
        <v>5205</v>
      </c>
      <c r="J43" s="174"/>
      <c r="K43" s="77"/>
      <c r="L43" s="174">
        <f>SUM(L3:M42)</f>
        <v>60</v>
      </c>
      <c r="M43" s="174"/>
      <c r="N43" s="6"/>
      <c r="O43" s="7"/>
      <c r="P43" s="7"/>
      <c r="Q43" s="7"/>
      <c r="R43" s="7"/>
      <c r="S43" s="7"/>
      <c r="T43" s="7"/>
      <c r="U43" s="7"/>
      <c r="V43" s="7"/>
      <c r="W43" s="7"/>
      <c r="X43" s="3"/>
      <c r="Y43" s="3"/>
      <c r="Z43" s="3"/>
      <c r="AA43" s="3"/>
      <c r="AB43" s="3"/>
      <c r="AC43"/>
      <c r="AD43"/>
      <c r="AE43"/>
      <c r="AF43"/>
      <c r="AG43"/>
      <c r="AH43"/>
    </row>
    <row r="44" spans="1:34" ht="4.5" customHeight="1" x14ac:dyDescent="0.2"/>
    <row r="45" spans="1:34" ht="11.25" customHeight="1" x14ac:dyDescent="0.2">
      <c r="A45" s="70" t="s">
        <v>21</v>
      </c>
      <c r="B45" s="71"/>
      <c r="C45" s="72"/>
      <c r="D45" s="48" t="s">
        <v>59</v>
      </c>
      <c r="E45" s="48" t="s">
        <v>54</v>
      </c>
      <c r="AD45" s="61" t="s">
        <v>23</v>
      </c>
      <c r="AE45" s="62"/>
      <c r="AF45" s="62"/>
      <c r="AG45" s="62"/>
      <c r="AH45" s="63"/>
    </row>
    <row r="46" spans="1:34" ht="11.25" customHeight="1" x14ac:dyDescent="0.2">
      <c r="A46" s="25"/>
      <c r="B46" s="25"/>
      <c r="C46" s="26"/>
      <c r="D46" s="48" t="s">
        <v>60</v>
      </c>
      <c r="E46" s="48" t="s">
        <v>55</v>
      </c>
      <c r="AD46" s="64" t="s">
        <v>24</v>
      </c>
      <c r="AE46" s="65"/>
      <c r="AF46" s="65"/>
      <c r="AG46" s="65"/>
      <c r="AH46" s="66"/>
    </row>
    <row r="47" spans="1:34" ht="11.25" customHeight="1" x14ac:dyDescent="0.2">
      <c r="A47" s="7"/>
      <c r="B47" s="7"/>
      <c r="C47" s="27"/>
      <c r="D47" s="48" t="s">
        <v>61</v>
      </c>
      <c r="E47" s="48" t="s">
        <v>55</v>
      </c>
      <c r="AD47" s="64" t="s">
        <v>25</v>
      </c>
      <c r="AE47" s="65"/>
      <c r="AF47" s="65"/>
      <c r="AG47" s="65"/>
      <c r="AH47" s="66"/>
    </row>
    <row r="48" spans="1:34" ht="11.25" customHeight="1" x14ac:dyDescent="0.2">
      <c r="A48" s="7"/>
      <c r="B48" s="7"/>
      <c r="C48" s="27"/>
      <c r="D48" s="48" t="s">
        <v>65</v>
      </c>
      <c r="E48" s="48" t="s">
        <v>58</v>
      </c>
      <c r="AD48" s="64" t="s">
        <v>26</v>
      </c>
      <c r="AE48" s="65"/>
      <c r="AF48" s="65"/>
      <c r="AG48" s="65"/>
      <c r="AH48" s="66"/>
    </row>
    <row r="49" spans="1:34" ht="11.25" customHeight="1" x14ac:dyDescent="0.2">
      <c r="A49" s="7"/>
      <c r="B49" s="7"/>
      <c r="C49" s="27"/>
      <c r="D49" s="48" t="s">
        <v>64</v>
      </c>
      <c r="E49" s="48" t="s">
        <v>54</v>
      </c>
      <c r="AD49" s="67" t="s">
        <v>40</v>
      </c>
      <c r="AE49" s="68"/>
      <c r="AF49" s="68"/>
      <c r="AG49" s="68"/>
      <c r="AH49" s="69"/>
    </row>
    <row r="50" spans="1:34" ht="11.25" customHeight="1" x14ac:dyDescent="0.2">
      <c r="A50" s="7"/>
      <c r="B50" s="7"/>
      <c r="C50" s="27"/>
      <c r="D50" s="48" t="s">
        <v>90</v>
      </c>
      <c r="E50" s="48" t="s">
        <v>58</v>
      </c>
    </row>
  </sheetData>
  <mergeCells count="17">
    <mergeCell ref="D2:F2"/>
    <mergeCell ref="I2:J2"/>
    <mergeCell ref="L2:M2"/>
    <mergeCell ref="G1:J1"/>
    <mergeCell ref="A1:F1"/>
    <mergeCell ref="L1:M1"/>
    <mergeCell ref="O1:AA1"/>
    <mergeCell ref="AC1:AH1"/>
    <mergeCell ref="I43:J43"/>
    <mergeCell ref="G43:H43"/>
    <mergeCell ref="L43:M43"/>
    <mergeCell ref="G2:H2"/>
    <mergeCell ref="A6:F6"/>
    <mergeCell ref="A10:F10"/>
    <mergeCell ref="A14:F14"/>
    <mergeCell ref="A18:F18"/>
    <mergeCell ref="A22:F22"/>
  </mergeCells>
  <phoneticPr fontId="0" type="noConversion"/>
  <pageMargins left="0.86" right="0.19685039370078741" top="0.59055118110236227" bottom="0.38" header="0.51181102362204722" footer="0.31"/>
  <pageSetup paperSize="9" scale="55" orientation="portrait" r:id="rId1"/>
  <headerFooter alignWithMargins="0"/>
  <webPublishItems count="2">
    <webPublishItem id="1196" divId="Tabelle_2024_2025_1196" sourceType="range" sourceRef="A1:J41" destinationFile="W:\Daten\Dokumente\MAGIX\WEB\hobby-volleyball_web_files\StaffelA-Dateien2025.htm" autoRepublish="1"/>
    <webPublishItem id="4521" divId="Tabelle_2024_2025_4521" sourceType="range" sourceRef="AC1:AH8" destinationFile="W:\Daten\Dokumente\MAGIX\WEB\hobby-volleyball_web_files\StaffelAT-Dateien2025.htm" autoRepublish="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0"/>
  <sheetViews>
    <sheetView zoomScale="95" workbookViewId="0">
      <pane ySplit="2" topLeftCell="A3" activePane="bottomLeft" state="frozen"/>
      <selection sqref="A1:F1"/>
      <selection pane="bottomLeft" activeCell="AC1" sqref="AC1:AH8"/>
    </sheetView>
  </sheetViews>
  <sheetFormatPr baseColWidth="10" defaultRowHeight="12.75" x14ac:dyDescent="0.2"/>
  <cols>
    <col min="1" max="1" width="5.5703125" style="2" customWidth="1"/>
    <col min="2" max="2" width="3.7109375" style="2" customWidth="1"/>
    <col min="3" max="3" width="10.5703125" style="2" customWidth="1"/>
    <col min="4" max="4" width="20.7109375" style="2" customWidth="1"/>
    <col min="5" max="5" width="5.5703125" style="2" customWidth="1"/>
    <col min="6" max="6" width="21.140625" style="2" customWidth="1"/>
    <col min="7" max="8" width="5.7109375" style="8" customWidth="1"/>
    <col min="9" max="10" width="6.7109375" style="7" customWidth="1"/>
    <col min="11" max="11" width="0.7109375" style="7" customWidth="1"/>
    <col min="12" max="13" width="6" style="7" customWidth="1"/>
    <col min="14" max="14" width="3.7109375" style="3" customWidth="1"/>
    <col min="15" max="15" width="5.140625" style="7" hidden="1" customWidth="1"/>
    <col min="16" max="16" width="20.7109375" style="7" hidden="1" customWidth="1"/>
    <col min="17" max="17" width="5.85546875" style="7" hidden="1" customWidth="1"/>
    <col min="18" max="19" width="5.5703125" style="7" hidden="1" customWidth="1"/>
    <col min="20" max="20" width="6.5703125" style="7" hidden="1" customWidth="1"/>
    <col min="21" max="23" width="5.5703125" style="7" hidden="1" customWidth="1"/>
    <col min="24" max="25" width="5.5703125" style="3" hidden="1" customWidth="1"/>
    <col min="26" max="26" width="6.5703125" style="3" hidden="1" customWidth="1"/>
    <col min="27" max="27" width="9.5703125" style="3" hidden="1" customWidth="1"/>
    <col min="28" max="28" width="1.5703125" style="3" hidden="1" customWidth="1"/>
    <col min="29" max="29" width="5.42578125" customWidth="1"/>
    <col min="30" max="30" width="20.5703125" bestFit="1" customWidth="1"/>
    <col min="31" max="31" width="5.85546875" customWidth="1"/>
    <col min="32" max="34" width="8.42578125" customWidth="1"/>
    <col min="35" max="35" width="11.42578125" customWidth="1"/>
  </cols>
  <sheetData>
    <row r="1" spans="1:38" s="14" customFormat="1" ht="19.5" customHeight="1" x14ac:dyDescent="0.2">
      <c r="A1" s="185" t="s">
        <v>98</v>
      </c>
      <c r="B1" s="186"/>
      <c r="C1" s="186"/>
      <c r="D1" s="186"/>
      <c r="E1" s="186"/>
      <c r="F1" s="187"/>
      <c r="G1" s="182" t="s">
        <v>11</v>
      </c>
      <c r="H1" s="183"/>
      <c r="I1" s="183"/>
      <c r="J1" s="184"/>
      <c r="K1" s="30"/>
      <c r="L1" s="188" t="s">
        <v>19</v>
      </c>
      <c r="M1" s="189"/>
      <c r="N1" s="42"/>
      <c r="O1" s="168" t="s">
        <v>20</v>
      </c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70"/>
      <c r="AB1" s="13"/>
      <c r="AC1" s="171" t="s">
        <v>101</v>
      </c>
      <c r="AD1" s="172"/>
      <c r="AE1" s="172"/>
      <c r="AF1" s="172"/>
      <c r="AG1" s="172"/>
      <c r="AH1" s="173"/>
      <c r="AI1" s="11"/>
      <c r="AJ1" s="11"/>
      <c r="AK1" s="11"/>
      <c r="AL1" s="11"/>
    </row>
    <row r="2" spans="1:38" s="11" customFormat="1" ht="24.75" customHeight="1" x14ac:dyDescent="0.2">
      <c r="A2" s="79" t="s">
        <v>0</v>
      </c>
      <c r="B2" s="80" t="s">
        <v>27</v>
      </c>
      <c r="C2" s="81" t="s">
        <v>1</v>
      </c>
      <c r="D2" s="177" t="str">
        <f>IF(D45="","Bitte zuerst die 6 Mannschaftsnamen unten ab Zeile 45 eingeben","Spielpaarungen")</f>
        <v>Spielpaarungen</v>
      </c>
      <c r="E2" s="177"/>
      <c r="F2" s="177"/>
      <c r="G2" s="175" t="s">
        <v>5</v>
      </c>
      <c r="H2" s="176"/>
      <c r="I2" s="178" t="s">
        <v>6</v>
      </c>
      <c r="J2" s="179"/>
      <c r="K2" s="31"/>
      <c r="L2" s="180" t="s">
        <v>3</v>
      </c>
      <c r="M2" s="181"/>
      <c r="N2" s="15"/>
      <c r="O2" s="18" t="s">
        <v>7</v>
      </c>
      <c r="P2" s="18" t="s">
        <v>8</v>
      </c>
      <c r="Q2" s="18" t="s">
        <v>22</v>
      </c>
      <c r="R2" s="19" t="s">
        <v>14</v>
      </c>
      <c r="S2" s="20" t="s">
        <v>15</v>
      </c>
      <c r="T2" s="18" t="s">
        <v>3</v>
      </c>
      <c r="U2" s="19" t="s">
        <v>12</v>
      </c>
      <c r="V2" s="20" t="s">
        <v>13</v>
      </c>
      <c r="W2" s="18" t="s">
        <v>4</v>
      </c>
      <c r="X2" s="20" t="s">
        <v>16</v>
      </c>
      <c r="Y2" s="20" t="s">
        <v>17</v>
      </c>
      <c r="Z2" s="18" t="s">
        <v>9</v>
      </c>
      <c r="AA2" s="21" t="s">
        <v>18</v>
      </c>
      <c r="AB2" s="28"/>
      <c r="AC2" s="16" t="s">
        <v>7</v>
      </c>
      <c r="AD2" s="16" t="s">
        <v>8</v>
      </c>
      <c r="AE2" s="16" t="s">
        <v>22</v>
      </c>
      <c r="AF2" s="16" t="s">
        <v>3</v>
      </c>
      <c r="AG2" s="16" t="s">
        <v>4</v>
      </c>
      <c r="AH2" s="16" t="s">
        <v>9</v>
      </c>
    </row>
    <row r="3" spans="1:38" ht="12.75" customHeight="1" x14ac:dyDescent="0.2">
      <c r="A3" s="41">
        <v>1</v>
      </c>
      <c r="B3" s="78" t="str">
        <f>E45</f>
        <v>Fr</v>
      </c>
      <c r="C3" s="159">
        <v>45751</v>
      </c>
      <c r="D3" s="43" t="str">
        <f>D45</f>
        <v>MTV Banteln</v>
      </c>
      <c r="E3" s="29" t="s">
        <v>2</v>
      </c>
      <c r="F3" s="43" t="str">
        <f>D46</f>
        <v>DJK Hildesheim</v>
      </c>
      <c r="G3" s="49">
        <v>2</v>
      </c>
      <c r="H3" s="50">
        <v>2</v>
      </c>
      <c r="I3" s="51">
        <v>87</v>
      </c>
      <c r="J3" s="52">
        <v>86</v>
      </c>
      <c r="K3" s="3"/>
      <c r="L3" s="53">
        <f>IF($G3+$H3&lt;&gt;4,"",IF($G3&gt;$H3,2,IF($G3=$H3,1,0)))</f>
        <v>1</v>
      </c>
      <c r="M3" s="54">
        <f>IF($G3+$H3&lt;&gt;4,"",2-$L3)</f>
        <v>1</v>
      </c>
      <c r="N3" s="4" t="str">
        <f>IF(AND(G3&lt;&gt;"",H3&lt;&gt;"",G3+H3&lt;&gt;4),"!!!","")</f>
        <v/>
      </c>
      <c r="O3" s="10">
        <f t="shared" ref="O3:O8" si="0">RANK(AA3,$AA$3:$AA$8)</f>
        <v>3</v>
      </c>
      <c r="P3" s="12" t="str">
        <f t="shared" ref="P3:P8" si="1">D45</f>
        <v>MTV Banteln</v>
      </c>
      <c r="Q3" s="10">
        <f t="shared" ref="Q3:Q8" si="2">(R3+S3)/2</f>
        <v>10</v>
      </c>
      <c r="R3" s="22">
        <f t="shared" ref="R3:R8" si="3">SUMIF($D$3:$D$41,$P3,$L$3:$L$41)+SUMIF($F$3:$F$41,$P3,$M$3:$M$41)</f>
        <v>9</v>
      </c>
      <c r="S3" s="23">
        <f t="shared" ref="S3:S8" si="4">SUMIF($D$3:$D$41,$P3,$M$3:$M$41)+SUMIF($F$3:$F$41,$P3,$L$3:$L$41)</f>
        <v>11</v>
      </c>
      <c r="T3" s="10" t="str">
        <f t="shared" ref="T3:T8" si="5">R3&amp;" : "&amp;S3</f>
        <v>9 : 11</v>
      </c>
      <c r="U3" s="22">
        <f t="shared" ref="U3:U8" si="6">SUMIF($D$3:$D$41,$P3,$G$3:$G$41)+SUMIF($F$3:$F$41,$P3,$H$3:$H$41)</f>
        <v>18</v>
      </c>
      <c r="V3" s="23">
        <f t="shared" ref="V3:V8" si="7">SUMIF($D$3:$D$41,$P3,$H$3:$H$41)+SUMIF($F$3:$F$41,$P3,$G$3:$G$41)</f>
        <v>22</v>
      </c>
      <c r="W3" s="10" t="str">
        <f t="shared" ref="W3:W8" si="8">U3&amp;" : "&amp;V3</f>
        <v>18 : 22</v>
      </c>
      <c r="X3" s="22">
        <f t="shared" ref="X3:X8" si="9">SUMIF($D$3:$D$41,$P3,$I$3:$I$41)+SUMIF($F$3:$F$41,$P3,$J$3:$J$41)</f>
        <v>880</v>
      </c>
      <c r="Y3" s="23">
        <f t="shared" ref="Y3:Y8" si="10">SUMIF($D$3:$D$41,$P3,$J$3:$J$41)+SUMIF($F$3:$F$41,$P3,$I$3:$I$41)</f>
        <v>875</v>
      </c>
      <c r="Z3" s="10" t="str">
        <f t="shared" ref="Z3:Z8" si="11">X3&amp;" : "&amp;Y3</f>
        <v>880 : 875</v>
      </c>
      <c r="AA3" s="24">
        <f t="shared" ref="AA3:AA8" si="12">R3*1000000000+(R3-S3)*10000000+(U3-V3)*10000+(X3-Y3)-ROW(P3)/100</f>
        <v>8979960004.9699993</v>
      </c>
      <c r="AB3" s="5"/>
      <c r="AC3" s="46">
        <v>1</v>
      </c>
      <c r="AD3" s="47" t="str">
        <f>VLOOKUP($AC3,$O$3:$P$8,2,FALSE)</f>
        <v>SV Hildesia Diekholzen I</v>
      </c>
      <c r="AE3" s="46">
        <f t="shared" ref="AE3:AE8" si="13">VLOOKUP($AC3,$O$3:$Z$8,3,FALSE)</f>
        <v>10</v>
      </c>
      <c r="AF3" s="46" t="str">
        <f t="shared" ref="AF3:AF8" si="14">VLOOKUP($AC3,$O$3:$Z$8,6,FALSE)</f>
        <v>16 : 4</v>
      </c>
      <c r="AG3" s="46" t="str">
        <f t="shared" ref="AG3:AG8" si="15">VLOOKUP($AC3,$O$3:$Z$8,9,FALSE)</f>
        <v>30 : 10</v>
      </c>
      <c r="AH3" s="46" t="str">
        <f t="shared" ref="AH3:AH8" si="16">VLOOKUP($AC3,$O$3:$Z$8,12,FALSE)</f>
        <v>984 : 798</v>
      </c>
    </row>
    <row r="4" spans="1:38" ht="12.75" customHeight="1" x14ac:dyDescent="0.2">
      <c r="A4" s="41">
        <v>2</v>
      </c>
      <c r="B4" s="78" t="str">
        <f>E47</f>
        <v>Mo</v>
      </c>
      <c r="C4" s="158">
        <v>45565</v>
      </c>
      <c r="D4" s="43" t="str">
        <f>D$47</f>
        <v>FSB Hildesheim II</v>
      </c>
      <c r="E4" s="29" t="s">
        <v>2</v>
      </c>
      <c r="F4" s="43" t="str">
        <f>D48</f>
        <v>SV Hildesia Diekholzen II</v>
      </c>
      <c r="G4" s="49">
        <v>4</v>
      </c>
      <c r="H4" s="50">
        <v>0</v>
      </c>
      <c r="I4" s="51">
        <v>100</v>
      </c>
      <c r="J4" s="52">
        <v>64</v>
      </c>
      <c r="K4" s="4"/>
      <c r="L4" s="53">
        <f>IF($G4+$H4&lt;&gt;4,"",IF($G4&gt;$H4,2,IF($G4=$H4,1,0)))</f>
        <v>2</v>
      </c>
      <c r="M4" s="54">
        <f>IF($G4+$H4&lt;&gt;4,"",2-$L4)</f>
        <v>0</v>
      </c>
      <c r="N4" s="4" t="str">
        <f>IF(AND(G4&lt;&gt;"",H4&lt;&gt;"",G4+H4&lt;&gt;4),"!!!","")</f>
        <v/>
      </c>
      <c r="O4" s="10">
        <f t="shared" si="0"/>
        <v>4</v>
      </c>
      <c r="P4" s="12" t="str">
        <f t="shared" si="1"/>
        <v>DJK Hildesheim</v>
      </c>
      <c r="Q4" s="10">
        <f t="shared" si="2"/>
        <v>10</v>
      </c>
      <c r="R4" s="22">
        <f t="shared" si="3"/>
        <v>8</v>
      </c>
      <c r="S4" s="23">
        <f t="shared" si="4"/>
        <v>12</v>
      </c>
      <c r="T4" s="10" t="str">
        <f t="shared" si="5"/>
        <v>8 : 12</v>
      </c>
      <c r="U4" s="22">
        <f t="shared" si="6"/>
        <v>16</v>
      </c>
      <c r="V4" s="23">
        <f t="shared" si="7"/>
        <v>24</v>
      </c>
      <c r="W4" s="10" t="str">
        <f t="shared" si="8"/>
        <v>16 : 24</v>
      </c>
      <c r="X4" s="22">
        <f t="shared" si="9"/>
        <v>818</v>
      </c>
      <c r="Y4" s="23">
        <f t="shared" si="10"/>
        <v>908</v>
      </c>
      <c r="Z4" s="10" t="str">
        <f t="shared" si="11"/>
        <v>818 : 908</v>
      </c>
      <c r="AA4" s="24">
        <f t="shared" si="12"/>
        <v>7959919909.96</v>
      </c>
      <c r="AB4" s="5"/>
      <c r="AC4" s="216">
        <v>2</v>
      </c>
      <c r="AD4" s="217" t="str">
        <f>VLOOKUP($AC4,$O$3:$Z$8,2,FALSE)</f>
        <v>FSB Hildesheim II</v>
      </c>
      <c r="AE4" s="216">
        <f t="shared" si="13"/>
        <v>10</v>
      </c>
      <c r="AF4" s="216" t="str">
        <f t="shared" si="14"/>
        <v>15 : 5</v>
      </c>
      <c r="AG4" s="216" t="str">
        <f t="shared" si="15"/>
        <v>28 : 12</v>
      </c>
      <c r="AH4" s="216" t="str">
        <f t="shared" si="16"/>
        <v>951 : 801</v>
      </c>
    </row>
    <row r="5" spans="1:38" ht="12.75" customHeight="1" x14ac:dyDescent="0.2">
      <c r="A5" s="41">
        <v>3</v>
      </c>
      <c r="B5" s="78" t="str">
        <f>E49</f>
        <v>Di</v>
      </c>
      <c r="C5" s="158">
        <v>45559</v>
      </c>
      <c r="D5" s="43" t="str">
        <f>D49</f>
        <v>SG Bors./Hars./Achtum I</v>
      </c>
      <c r="E5" s="29" t="s">
        <v>2</v>
      </c>
      <c r="F5" s="43" t="str">
        <f>D50</f>
        <v>SV Hildesia Diekholzen I</v>
      </c>
      <c r="G5" s="49">
        <v>2</v>
      </c>
      <c r="H5" s="50">
        <v>2</v>
      </c>
      <c r="I5" s="51">
        <v>82</v>
      </c>
      <c r="J5" s="52">
        <v>94</v>
      </c>
      <c r="K5" s="4"/>
      <c r="L5" s="53">
        <f>IF($G5+$H5&lt;&gt;4,"",IF($G5&gt;$H5,2,IF($G5=$H5,1,0)))</f>
        <v>1</v>
      </c>
      <c r="M5" s="54">
        <f>IF($G5+$H5&lt;&gt;4,"",2-$L5)</f>
        <v>1</v>
      </c>
      <c r="N5" s="4" t="str">
        <f>IF(AND(G5&lt;&gt;"",H5&lt;&gt;"",G5+H5&lt;&gt;4),"!!!","")</f>
        <v/>
      </c>
      <c r="O5" s="10">
        <f t="shared" si="0"/>
        <v>2</v>
      </c>
      <c r="P5" s="12" t="str">
        <f t="shared" si="1"/>
        <v>FSB Hildesheim II</v>
      </c>
      <c r="Q5" s="10">
        <f t="shared" si="2"/>
        <v>10</v>
      </c>
      <c r="R5" s="22">
        <f t="shared" si="3"/>
        <v>15</v>
      </c>
      <c r="S5" s="23">
        <f t="shared" si="4"/>
        <v>5</v>
      </c>
      <c r="T5" s="10" t="str">
        <f t="shared" si="5"/>
        <v>15 : 5</v>
      </c>
      <c r="U5" s="22">
        <f t="shared" si="6"/>
        <v>28</v>
      </c>
      <c r="V5" s="23">
        <f t="shared" si="7"/>
        <v>12</v>
      </c>
      <c r="W5" s="10" t="str">
        <f t="shared" si="8"/>
        <v>28 : 12</v>
      </c>
      <c r="X5" s="22">
        <f t="shared" si="9"/>
        <v>951</v>
      </c>
      <c r="Y5" s="23">
        <f t="shared" si="10"/>
        <v>801</v>
      </c>
      <c r="Z5" s="10" t="str">
        <f t="shared" si="11"/>
        <v>951 : 801</v>
      </c>
      <c r="AA5" s="24">
        <f t="shared" si="12"/>
        <v>15100160149.950001</v>
      </c>
      <c r="AB5" s="5"/>
      <c r="AC5" s="46">
        <v>3</v>
      </c>
      <c r="AD5" s="47" t="str">
        <f>VLOOKUP($AC5,$O$3:$Z$8,2,FALSE)</f>
        <v>MTV Banteln</v>
      </c>
      <c r="AE5" s="46">
        <f t="shared" si="13"/>
        <v>10</v>
      </c>
      <c r="AF5" s="46" t="str">
        <f t="shared" si="14"/>
        <v>9 : 11</v>
      </c>
      <c r="AG5" s="46" t="str">
        <f t="shared" si="15"/>
        <v>18 : 22</v>
      </c>
      <c r="AH5" s="46" t="str">
        <f t="shared" si="16"/>
        <v>880 : 875</v>
      </c>
    </row>
    <row r="6" spans="1:38" ht="12.75" customHeight="1" x14ac:dyDescent="0.2">
      <c r="A6" s="162"/>
      <c r="B6" s="163"/>
      <c r="C6" s="163"/>
      <c r="D6" s="163"/>
      <c r="E6" s="163"/>
      <c r="F6" s="164"/>
      <c r="G6" s="55"/>
      <c r="H6" s="56"/>
      <c r="I6" s="57"/>
      <c r="J6" s="58"/>
      <c r="K6" s="59"/>
      <c r="L6" s="55"/>
      <c r="M6" s="58"/>
      <c r="N6" s="4"/>
      <c r="O6" s="10">
        <f t="shared" si="0"/>
        <v>6</v>
      </c>
      <c r="P6" s="12" t="str">
        <f t="shared" si="1"/>
        <v>SV Hildesia Diekholzen II</v>
      </c>
      <c r="Q6" s="10">
        <f t="shared" si="2"/>
        <v>10</v>
      </c>
      <c r="R6" s="22">
        <f t="shared" si="3"/>
        <v>5</v>
      </c>
      <c r="S6" s="23">
        <f t="shared" si="4"/>
        <v>15</v>
      </c>
      <c r="T6" s="10" t="str">
        <f t="shared" si="5"/>
        <v>5 : 15</v>
      </c>
      <c r="U6" s="22">
        <f t="shared" si="6"/>
        <v>13</v>
      </c>
      <c r="V6" s="23">
        <f t="shared" si="7"/>
        <v>27</v>
      </c>
      <c r="W6" s="10" t="str">
        <f t="shared" si="8"/>
        <v>13 : 27</v>
      </c>
      <c r="X6" s="22">
        <f t="shared" si="9"/>
        <v>767</v>
      </c>
      <c r="Y6" s="23">
        <f t="shared" si="10"/>
        <v>916</v>
      </c>
      <c r="Z6" s="10" t="str">
        <f t="shared" si="11"/>
        <v>767 : 916</v>
      </c>
      <c r="AA6" s="24">
        <f t="shared" si="12"/>
        <v>4899859850.9399996</v>
      </c>
      <c r="AB6" s="5"/>
      <c r="AC6" s="46">
        <v>4</v>
      </c>
      <c r="AD6" s="47" t="str">
        <f>VLOOKUP($AC6,$O$3:$Z$8,2,FALSE)</f>
        <v>DJK Hildesheim</v>
      </c>
      <c r="AE6" s="46">
        <f t="shared" si="13"/>
        <v>10</v>
      </c>
      <c r="AF6" s="46" t="str">
        <f t="shared" si="14"/>
        <v>8 : 12</v>
      </c>
      <c r="AG6" s="46" t="str">
        <f t="shared" si="15"/>
        <v>16 : 24</v>
      </c>
      <c r="AH6" s="46" t="str">
        <f t="shared" si="16"/>
        <v>818 : 908</v>
      </c>
    </row>
    <row r="7" spans="1:38" ht="12.75" customHeight="1" x14ac:dyDescent="0.2">
      <c r="A7" s="41">
        <v>4</v>
      </c>
      <c r="B7" s="78" t="str">
        <f>E48</f>
        <v>Mo</v>
      </c>
      <c r="C7" s="158">
        <v>45593</v>
      </c>
      <c r="D7" s="43" t="str">
        <f>D48</f>
        <v>SV Hildesia Diekholzen II</v>
      </c>
      <c r="E7" s="29" t="s">
        <v>2</v>
      </c>
      <c r="F7" s="43" t="str">
        <f>D46</f>
        <v>DJK Hildesheim</v>
      </c>
      <c r="G7" s="49">
        <v>4</v>
      </c>
      <c r="H7" s="50">
        <v>0</v>
      </c>
      <c r="I7" s="51">
        <v>100</v>
      </c>
      <c r="J7" s="52">
        <v>60</v>
      </c>
      <c r="K7" s="4"/>
      <c r="L7" s="53">
        <f>IF($G7+$H7&lt;&gt;4,"",IF($G7&gt;$H7,2,IF($G7=$H7,1,0)))</f>
        <v>2</v>
      </c>
      <c r="M7" s="54">
        <f>IF($G7+$H7&lt;&gt;4,"",2-$L7)</f>
        <v>0</v>
      </c>
      <c r="N7" s="4" t="str">
        <f>IF(AND(G7&lt;&gt;"",H7&lt;&gt;"",G7+H7&lt;&gt;4),"!!!","")</f>
        <v/>
      </c>
      <c r="O7" s="10">
        <f t="shared" si="0"/>
        <v>5</v>
      </c>
      <c r="P7" s="12" t="str">
        <f t="shared" si="1"/>
        <v>SG Bors./Hars./Achtum I</v>
      </c>
      <c r="Q7" s="10">
        <f t="shared" si="2"/>
        <v>10</v>
      </c>
      <c r="R7" s="22">
        <f t="shared" si="3"/>
        <v>7</v>
      </c>
      <c r="S7" s="23">
        <f t="shared" si="4"/>
        <v>13</v>
      </c>
      <c r="T7" s="10" t="str">
        <f t="shared" si="5"/>
        <v>7 : 13</v>
      </c>
      <c r="U7" s="22">
        <f t="shared" si="6"/>
        <v>15</v>
      </c>
      <c r="V7" s="23">
        <f t="shared" si="7"/>
        <v>25</v>
      </c>
      <c r="W7" s="10" t="str">
        <f t="shared" si="8"/>
        <v>15 : 25</v>
      </c>
      <c r="X7" s="22">
        <f t="shared" si="9"/>
        <v>804</v>
      </c>
      <c r="Y7" s="23">
        <f t="shared" si="10"/>
        <v>906</v>
      </c>
      <c r="Z7" s="10" t="str">
        <f t="shared" si="11"/>
        <v>804 : 906</v>
      </c>
      <c r="AA7" s="24">
        <f t="shared" si="12"/>
        <v>6939899897.9300003</v>
      </c>
      <c r="AB7" s="5"/>
      <c r="AC7" s="216">
        <v>5</v>
      </c>
      <c r="AD7" s="217" t="str">
        <f>VLOOKUP($AC7,$O$3:$Z$8,2,FALSE)</f>
        <v>SG Bors./Hars./Achtum I</v>
      </c>
      <c r="AE7" s="216">
        <f t="shared" si="13"/>
        <v>10</v>
      </c>
      <c r="AF7" s="216" t="str">
        <f t="shared" si="14"/>
        <v>7 : 13</v>
      </c>
      <c r="AG7" s="216" t="str">
        <f t="shared" si="15"/>
        <v>15 : 25</v>
      </c>
      <c r="AH7" s="216" t="str">
        <f t="shared" si="16"/>
        <v>804 : 906</v>
      </c>
    </row>
    <row r="8" spans="1:38" ht="12.75" customHeight="1" x14ac:dyDescent="0.2">
      <c r="A8" s="41">
        <v>5</v>
      </c>
      <c r="B8" s="78" t="str">
        <f>E47</f>
        <v>Mo</v>
      </c>
      <c r="C8" s="158">
        <v>45600</v>
      </c>
      <c r="D8" s="43" t="str">
        <f>D47</f>
        <v>FSB Hildesheim II</v>
      </c>
      <c r="E8" s="29" t="s">
        <v>2</v>
      </c>
      <c r="F8" s="43" t="str">
        <f>D49</f>
        <v>SG Bors./Hars./Achtum I</v>
      </c>
      <c r="G8" s="49">
        <v>2</v>
      </c>
      <c r="H8" s="50">
        <v>2</v>
      </c>
      <c r="I8" s="51">
        <v>95</v>
      </c>
      <c r="J8" s="52">
        <v>77</v>
      </c>
      <c r="K8" s="4"/>
      <c r="L8" s="53">
        <f>IF($G8+$H8&lt;&gt;4,"",IF($G8&gt;$H8,2,IF($G8=$H8,1,0)))</f>
        <v>1</v>
      </c>
      <c r="M8" s="54">
        <f>IF($G8+$H8&lt;&gt;4,"",2-$L8)</f>
        <v>1</v>
      </c>
      <c r="N8" s="4" t="str">
        <f>IF(AND(G8&lt;&gt;"",H8&lt;&gt;"",G8+H8&lt;&gt;4),"!!!","")</f>
        <v/>
      </c>
      <c r="O8" s="10">
        <f t="shared" si="0"/>
        <v>1</v>
      </c>
      <c r="P8" s="12" t="str">
        <f t="shared" si="1"/>
        <v>SV Hildesia Diekholzen I</v>
      </c>
      <c r="Q8" s="10">
        <f t="shared" si="2"/>
        <v>10</v>
      </c>
      <c r="R8" s="22">
        <f t="shared" si="3"/>
        <v>16</v>
      </c>
      <c r="S8" s="23">
        <f t="shared" si="4"/>
        <v>4</v>
      </c>
      <c r="T8" s="10" t="str">
        <f t="shared" si="5"/>
        <v>16 : 4</v>
      </c>
      <c r="U8" s="22">
        <f t="shared" si="6"/>
        <v>30</v>
      </c>
      <c r="V8" s="23">
        <f t="shared" si="7"/>
        <v>10</v>
      </c>
      <c r="W8" s="10" t="str">
        <f t="shared" si="8"/>
        <v>30 : 10</v>
      </c>
      <c r="X8" s="22">
        <f t="shared" si="9"/>
        <v>984</v>
      </c>
      <c r="Y8" s="23">
        <f t="shared" si="10"/>
        <v>798</v>
      </c>
      <c r="Z8" s="10" t="str">
        <f t="shared" si="11"/>
        <v>984 : 798</v>
      </c>
      <c r="AA8" s="24">
        <f t="shared" si="12"/>
        <v>16120200185.92</v>
      </c>
      <c r="AB8" s="5"/>
      <c r="AC8" s="220">
        <v>6</v>
      </c>
      <c r="AD8" s="221" t="str">
        <f>VLOOKUP($AC8,$O$3:$Z$8,2,FALSE)</f>
        <v>SV Hildesia Diekholzen II</v>
      </c>
      <c r="AE8" s="220">
        <f t="shared" si="13"/>
        <v>10</v>
      </c>
      <c r="AF8" s="220" t="str">
        <f t="shared" si="14"/>
        <v>5 : 15</v>
      </c>
      <c r="AG8" s="220" t="str">
        <f t="shared" si="15"/>
        <v>13 : 27</v>
      </c>
      <c r="AH8" s="220" t="str">
        <f t="shared" si="16"/>
        <v>767 : 916</v>
      </c>
    </row>
    <row r="9" spans="1:38" ht="12.75" customHeight="1" x14ac:dyDescent="0.2">
      <c r="A9" s="41">
        <v>6</v>
      </c>
      <c r="B9" s="78" t="str">
        <f>E50</f>
        <v>Mo</v>
      </c>
      <c r="C9" s="158">
        <v>45586</v>
      </c>
      <c r="D9" s="43" t="str">
        <f>D50</f>
        <v>SV Hildesia Diekholzen I</v>
      </c>
      <c r="E9" s="29" t="s">
        <v>2</v>
      </c>
      <c r="F9" s="43" t="str">
        <f>D45</f>
        <v>MTV Banteln</v>
      </c>
      <c r="G9" s="49">
        <v>4</v>
      </c>
      <c r="H9" s="50">
        <v>0</v>
      </c>
      <c r="I9" s="51">
        <v>100</v>
      </c>
      <c r="J9" s="52">
        <v>76</v>
      </c>
      <c r="K9" s="4"/>
      <c r="L9" s="53">
        <f>IF($G9+$H9&lt;&gt;4,"",IF($G9&gt;$H9,2,IF($G9=$H9,1,0)))</f>
        <v>2</v>
      </c>
      <c r="M9" s="54">
        <f>IF($G9+$H9&lt;&gt;4,"",2-$L9)</f>
        <v>0</v>
      </c>
      <c r="N9" s="4" t="str">
        <f>IF(AND(G9&lt;&gt;"",H9&lt;&gt;"",G9+H9&lt;&gt;4),"!!!","")</f>
        <v/>
      </c>
      <c r="O9" s="8"/>
      <c r="P9" s="8"/>
      <c r="Q9" s="8"/>
      <c r="R9" s="8"/>
      <c r="S9" s="8"/>
      <c r="T9" s="8"/>
      <c r="U9" s="8"/>
      <c r="V9" s="8"/>
      <c r="W9" s="8"/>
      <c r="X9" s="5"/>
      <c r="Y9" s="5"/>
      <c r="Z9" s="5"/>
      <c r="AA9" s="5"/>
      <c r="AB9" s="5"/>
      <c r="AC9" s="17"/>
    </row>
    <row r="10" spans="1:38" ht="12.75" customHeight="1" x14ac:dyDescent="0.2">
      <c r="A10" s="162"/>
      <c r="B10" s="163"/>
      <c r="C10" s="163"/>
      <c r="D10" s="163"/>
      <c r="E10" s="163"/>
      <c r="F10" s="164"/>
      <c r="G10" s="55"/>
      <c r="H10" s="56"/>
      <c r="I10" s="57"/>
      <c r="J10" s="58"/>
      <c r="K10" s="59"/>
      <c r="L10" s="55"/>
      <c r="M10" s="58"/>
      <c r="N10" s="4"/>
      <c r="O10" s="8"/>
      <c r="P10" s="8"/>
      <c r="Q10" s="8"/>
      <c r="R10" s="8"/>
      <c r="S10" s="8"/>
      <c r="T10" s="8"/>
      <c r="U10" s="8"/>
      <c r="V10" s="8"/>
      <c r="W10" s="8"/>
      <c r="X10" s="5"/>
      <c r="Y10" s="5"/>
      <c r="Z10" s="5"/>
      <c r="AA10" s="5"/>
      <c r="AB10" s="5"/>
      <c r="AC10" s="75" t="s">
        <v>10</v>
      </c>
      <c r="AF10" s="76">
        <f>SUM(R$3:S8)/2</f>
        <v>60</v>
      </c>
      <c r="AG10" s="76">
        <f>SUM(U$3:V8)/2</f>
        <v>120</v>
      </c>
      <c r="AH10" s="76">
        <f>SUM(X$3:Y8)/2</f>
        <v>5204</v>
      </c>
    </row>
    <row r="11" spans="1:38" ht="12.75" customHeight="1" x14ac:dyDescent="0.2">
      <c r="A11" s="41">
        <v>7</v>
      </c>
      <c r="B11" s="78" t="str">
        <f>E46</f>
        <v>Mi</v>
      </c>
      <c r="C11" s="158">
        <v>45616</v>
      </c>
      <c r="D11" s="43" t="str">
        <f>D46</f>
        <v>DJK Hildesheim</v>
      </c>
      <c r="E11" s="29" t="s">
        <v>2</v>
      </c>
      <c r="F11" s="43" t="str">
        <f>D50</f>
        <v>SV Hildesia Diekholzen I</v>
      </c>
      <c r="G11" s="49">
        <v>1</v>
      </c>
      <c r="H11" s="50">
        <v>3</v>
      </c>
      <c r="I11" s="51">
        <v>88</v>
      </c>
      <c r="J11" s="52">
        <v>102</v>
      </c>
      <c r="K11" s="4"/>
      <c r="L11" s="53">
        <f>IF($G11+$H11&lt;&gt;4,"",IF($G11&gt;$H11,2,IF($G11=$H11,1,0)))</f>
        <v>0</v>
      </c>
      <c r="M11" s="54">
        <f>IF($G11+$H11&lt;&gt;4,"",2-$L11)</f>
        <v>2</v>
      </c>
      <c r="N11" s="4" t="str">
        <f>IF(AND(G11&lt;&gt;"",H11&lt;&gt;"",G11+H11&lt;&gt;4),"!!!","")</f>
        <v/>
      </c>
      <c r="O11" s="8"/>
      <c r="P11" s="8"/>
      <c r="Q11" s="8"/>
      <c r="R11" s="8"/>
      <c r="S11" s="8"/>
      <c r="T11" s="8"/>
      <c r="U11" s="8"/>
      <c r="V11" s="8"/>
      <c r="W11" s="8"/>
      <c r="X11" s="5"/>
      <c r="Y11" s="5"/>
      <c r="Z11" s="5"/>
      <c r="AA11" s="5"/>
      <c r="AB11" s="5"/>
      <c r="AC11" s="17"/>
    </row>
    <row r="12" spans="1:38" ht="12.75" customHeight="1" x14ac:dyDescent="0.2">
      <c r="A12" s="41">
        <v>8</v>
      </c>
      <c r="B12" s="78" t="str">
        <f>E49</f>
        <v>Di</v>
      </c>
      <c r="C12" s="158">
        <v>45615</v>
      </c>
      <c r="D12" s="43" t="str">
        <f>D49</f>
        <v>SG Bors./Hars./Achtum I</v>
      </c>
      <c r="E12" s="29" t="s">
        <v>2</v>
      </c>
      <c r="F12" s="43" t="str">
        <f>D48</f>
        <v>SV Hildesia Diekholzen II</v>
      </c>
      <c r="G12" s="49">
        <v>0</v>
      </c>
      <c r="H12" s="50">
        <v>4</v>
      </c>
      <c r="I12" s="51">
        <v>70</v>
      </c>
      <c r="J12" s="52">
        <v>100</v>
      </c>
      <c r="K12" s="4"/>
      <c r="L12" s="53">
        <f>IF($G12+$H12&lt;&gt;4,"",IF($G12&gt;$H12,2,IF($G12=$H12,1,0)))</f>
        <v>0</v>
      </c>
      <c r="M12" s="54">
        <f>IF($G12+$H12&lt;&gt;4,"",2-$L12)</f>
        <v>2</v>
      </c>
      <c r="N12" s="4" t="str">
        <f>IF(AND(G12&lt;&gt;"",H12&lt;&gt;"",G12+H12&lt;&gt;4),"!!!","")</f>
        <v/>
      </c>
      <c r="O12" s="8"/>
      <c r="P12" s="8"/>
      <c r="Q12" s="8"/>
      <c r="R12" s="8"/>
      <c r="S12" s="8"/>
      <c r="T12" s="8"/>
      <c r="U12" s="8"/>
      <c r="V12" s="8"/>
      <c r="W12" s="8"/>
      <c r="X12" s="5"/>
      <c r="Y12" s="5"/>
      <c r="Z12" s="5"/>
      <c r="AA12" s="5"/>
      <c r="AB12" s="5"/>
    </row>
    <row r="13" spans="1:38" ht="12.75" customHeight="1" x14ac:dyDescent="0.2">
      <c r="A13" s="41">
        <v>9</v>
      </c>
      <c r="B13" s="78" t="str">
        <f>E45</f>
        <v>Fr</v>
      </c>
      <c r="C13" s="158">
        <v>45618</v>
      </c>
      <c r="D13" s="43" t="str">
        <f>D45</f>
        <v>MTV Banteln</v>
      </c>
      <c r="E13" s="29" t="s">
        <v>2</v>
      </c>
      <c r="F13" s="43" t="str">
        <f>D47</f>
        <v>FSB Hildesheim II</v>
      </c>
      <c r="G13" s="49">
        <v>0</v>
      </c>
      <c r="H13" s="50">
        <v>4</v>
      </c>
      <c r="I13" s="51">
        <v>71</v>
      </c>
      <c r="J13" s="52">
        <v>100</v>
      </c>
      <c r="K13" s="4"/>
      <c r="L13" s="53">
        <f>IF($G13+$H13&lt;&gt;4,"",IF($G13&gt;$H13,2,IF($G13=$H13,1,0)))</f>
        <v>0</v>
      </c>
      <c r="M13" s="54">
        <f>IF($G13+$H13&lt;&gt;4,"",2-$L13)</f>
        <v>2</v>
      </c>
      <c r="N13" s="4" t="str">
        <f>IF(AND(G13&lt;&gt;"",H13&lt;&gt;"",G13+H13&lt;&gt;4),"!!!","")</f>
        <v/>
      </c>
      <c r="O13" s="8"/>
      <c r="P13" s="8"/>
      <c r="Q13" s="8"/>
      <c r="R13" s="8"/>
      <c r="S13" s="8"/>
      <c r="T13" s="8"/>
      <c r="U13" s="8"/>
      <c r="V13" s="8"/>
      <c r="W13" s="8"/>
      <c r="X13" s="5"/>
      <c r="Y13" s="5"/>
      <c r="Z13" s="5"/>
      <c r="AA13" s="5"/>
      <c r="AB13" s="5"/>
    </row>
    <row r="14" spans="1:38" ht="12.75" customHeight="1" x14ac:dyDescent="0.2">
      <c r="A14" s="165"/>
      <c r="B14" s="166"/>
      <c r="C14" s="166"/>
      <c r="D14" s="166"/>
      <c r="E14" s="166"/>
      <c r="F14" s="167"/>
      <c r="G14" s="55"/>
      <c r="H14" s="56"/>
      <c r="I14" s="57"/>
      <c r="J14" s="58"/>
      <c r="K14" s="59"/>
      <c r="L14" s="55"/>
      <c r="M14" s="58"/>
      <c r="N14" s="4"/>
      <c r="O14" s="8"/>
      <c r="P14" s="8"/>
      <c r="Q14" s="8"/>
      <c r="R14" s="8"/>
      <c r="S14" s="8"/>
      <c r="T14" s="8"/>
      <c r="U14" s="8"/>
      <c r="V14" s="8"/>
      <c r="W14" s="8"/>
      <c r="X14" s="5"/>
      <c r="Y14" s="5"/>
      <c r="Z14" s="5"/>
      <c r="AA14" s="5"/>
      <c r="AB14" s="5"/>
    </row>
    <row r="15" spans="1:38" ht="12.75" customHeight="1" x14ac:dyDescent="0.2">
      <c r="A15" s="41">
        <v>10</v>
      </c>
      <c r="B15" s="78" t="str">
        <f>E48</f>
        <v>Mo</v>
      </c>
      <c r="C15" s="158">
        <v>45635</v>
      </c>
      <c r="D15" s="43" t="str">
        <f>D48</f>
        <v>SV Hildesia Diekholzen II</v>
      </c>
      <c r="E15" s="29" t="s">
        <v>2</v>
      </c>
      <c r="F15" s="43" t="str">
        <f>D45</f>
        <v>MTV Banteln</v>
      </c>
      <c r="G15" s="49">
        <v>1</v>
      </c>
      <c r="H15" s="50">
        <v>3</v>
      </c>
      <c r="I15" s="51">
        <v>74</v>
      </c>
      <c r="J15" s="52">
        <v>101</v>
      </c>
      <c r="K15" s="4"/>
      <c r="L15" s="53">
        <f>IF($G15+$H15&lt;&gt;4,"",IF($G15&gt;$H15,2,IF($G15=$H15,1,0)))</f>
        <v>0</v>
      </c>
      <c r="M15" s="54">
        <f>IF($G15+$H15&lt;&gt;4,"",2-$L15)</f>
        <v>2</v>
      </c>
      <c r="N15" s="4" t="str">
        <f>IF(AND(G15&lt;&gt;"",H15&lt;&gt;"",G15+H15&lt;&gt;4),"!!!","")</f>
        <v/>
      </c>
      <c r="O15" s="8"/>
      <c r="P15" s="8"/>
      <c r="Q15" s="8"/>
      <c r="R15" s="8"/>
      <c r="S15" s="8"/>
      <c r="T15" s="8"/>
      <c r="U15" s="8"/>
      <c r="V15" s="8"/>
      <c r="W15" s="8"/>
      <c r="X15" s="5"/>
      <c r="Y15" s="5"/>
      <c r="Z15" s="5"/>
      <c r="AA15" s="5"/>
      <c r="AB15" s="5"/>
    </row>
    <row r="16" spans="1:38" ht="12.75" customHeight="1" x14ac:dyDescent="0.2">
      <c r="A16" s="41">
        <v>11</v>
      </c>
      <c r="B16" s="78" t="str">
        <f>E47</f>
        <v>Mo</v>
      </c>
      <c r="C16" s="158">
        <v>45628</v>
      </c>
      <c r="D16" s="43" t="str">
        <f>D47</f>
        <v>FSB Hildesheim II</v>
      </c>
      <c r="E16" s="29" t="s">
        <v>2</v>
      </c>
      <c r="F16" s="43" t="str">
        <f>D50</f>
        <v>SV Hildesia Diekholzen I</v>
      </c>
      <c r="G16" s="49">
        <v>2</v>
      </c>
      <c r="H16" s="50">
        <v>2</v>
      </c>
      <c r="I16" s="51">
        <v>89</v>
      </c>
      <c r="J16" s="52">
        <v>91</v>
      </c>
      <c r="K16" s="4"/>
      <c r="L16" s="53">
        <f>IF($G16+$H16&lt;&gt;4,"",IF($G16&gt;$H16,2,IF($G16=$H16,1,0)))</f>
        <v>1</v>
      </c>
      <c r="M16" s="54">
        <f>IF($G16+$H16&lt;&gt;4,"",2-$L16)</f>
        <v>1</v>
      </c>
      <c r="N16" s="4" t="str">
        <f>IF(AND(G16&lt;&gt;"",H16&lt;&gt;"",G16+H16&lt;&gt;4),"!!!","")</f>
        <v/>
      </c>
      <c r="O16" s="8"/>
      <c r="P16" s="8"/>
      <c r="Q16" s="8"/>
      <c r="R16" s="8"/>
      <c r="S16" s="8"/>
      <c r="T16" s="8"/>
      <c r="U16" s="8"/>
      <c r="V16" s="8"/>
      <c r="W16" s="8"/>
      <c r="X16" s="5"/>
      <c r="Y16" s="5"/>
      <c r="Z16" s="5"/>
      <c r="AA16" s="5"/>
      <c r="AB16" s="5"/>
    </row>
    <row r="17" spans="1:34" ht="12.75" customHeight="1" x14ac:dyDescent="0.2">
      <c r="A17" s="41">
        <v>12</v>
      </c>
      <c r="B17" s="78" t="str">
        <f>E46</f>
        <v>Mi</v>
      </c>
      <c r="C17" s="158">
        <v>45637</v>
      </c>
      <c r="D17" s="43" t="str">
        <f>D46</f>
        <v>DJK Hildesheim</v>
      </c>
      <c r="E17" s="29" t="s">
        <v>2</v>
      </c>
      <c r="F17" s="43" t="str">
        <f>D49</f>
        <v>SG Bors./Hars./Achtum I</v>
      </c>
      <c r="G17" s="49">
        <v>3</v>
      </c>
      <c r="H17" s="50">
        <v>1</v>
      </c>
      <c r="I17" s="51">
        <v>93</v>
      </c>
      <c r="J17" s="52">
        <v>89</v>
      </c>
      <c r="K17" s="4"/>
      <c r="L17" s="53">
        <f>IF($G17+$H17&lt;&gt;4,"",IF($G17&gt;$H17,2,IF($G17=$H17,1,0)))</f>
        <v>2</v>
      </c>
      <c r="M17" s="54">
        <f>IF($G17+$H17&lt;&gt;4,"",2-$L17)</f>
        <v>0</v>
      </c>
      <c r="N17" s="4" t="str">
        <f>IF(AND(G17&lt;&gt;"",H17&lt;&gt;"",G17+H17&lt;&gt;4),"!!!","")</f>
        <v/>
      </c>
      <c r="O17" s="8"/>
      <c r="P17" s="8"/>
      <c r="Q17" s="8"/>
      <c r="R17" s="8"/>
      <c r="S17" s="8"/>
      <c r="T17" s="8"/>
      <c r="U17" s="8"/>
      <c r="V17" s="8"/>
      <c r="W17" s="8"/>
      <c r="X17" s="5"/>
      <c r="Y17" s="5"/>
      <c r="Z17" s="5"/>
      <c r="AA17" s="5"/>
      <c r="AB17" s="5"/>
    </row>
    <row r="18" spans="1:34" ht="12.75" customHeight="1" x14ac:dyDescent="0.2">
      <c r="A18" s="162" t="s">
        <v>57</v>
      </c>
      <c r="B18" s="163"/>
      <c r="C18" s="163"/>
      <c r="D18" s="163"/>
      <c r="E18" s="163"/>
      <c r="F18" s="164"/>
      <c r="G18" s="55"/>
      <c r="H18" s="56"/>
      <c r="I18" s="57"/>
      <c r="J18" s="58"/>
      <c r="K18" s="59"/>
      <c r="L18" s="55"/>
      <c r="M18" s="58"/>
      <c r="N18" s="4"/>
      <c r="O18" s="8"/>
      <c r="P18" s="8"/>
      <c r="Q18" s="8"/>
      <c r="R18" s="8"/>
      <c r="S18" s="8"/>
      <c r="T18" s="8"/>
      <c r="U18" s="8"/>
      <c r="V18" s="8"/>
      <c r="W18" s="8"/>
      <c r="X18" s="5"/>
      <c r="Y18" s="5"/>
      <c r="Z18" s="5"/>
      <c r="AA18" s="5"/>
      <c r="AB18" s="5"/>
    </row>
    <row r="19" spans="1:34" ht="12.75" customHeight="1" x14ac:dyDescent="0.2">
      <c r="A19" s="41">
        <v>13</v>
      </c>
      <c r="B19" s="78" t="str">
        <f>E46</f>
        <v>Mi</v>
      </c>
      <c r="C19" s="158">
        <v>45672</v>
      </c>
      <c r="D19" s="43" t="str">
        <f>D46</f>
        <v>DJK Hildesheim</v>
      </c>
      <c r="E19" s="29" t="s">
        <v>2</v>
      </c>
      <c r="F19" s="43" t="str">
        <f>D47</f>
        <v>FSB Hildesheim II</v>
      </c>
      <c r="G19" s="49">
        <v>3</v>
      </c>
      <c r="H19" s="50">
        <v>1</v>
      </c>
      <c r="I19" s="51">
        <v>95</v>
      </c>
      <c r="J19" s="52">
        <v>92</v>
      </c>
      <c r="K19" s="4"/>
      <c r="L19" s="53">
        <f>IF($G19+$H19&lt;&gt;4,"",IF($G19&gt;$H19,2,IF($G19=$H19,1,0)))</f>
        <v>2</v>
      </c>
      <c r="M19" s="54">
        <f>IF($G19+$H19&lt;&gt;4,"",2-$L19)</f>
        <v>0</v>
      </c>
      <c r="N19" s="4" t="str">
        <f>IF(AND(G19&lt;&gt;"",H19&lt;&gt;"",G19+H19&lt;&gt;4),"!!!","")</f>
        <v/>
      </c>
      <c r="O19" s="8"/>
      <c r="P19" s="8"/>
      <c r="Q19" s="8"/>
      <c r="R19" s="8"/>
      <c r="S19" s="8"/>
      <c r="T19" s="8"/>
      <c r="U19" s="8"/>
      <c r="V19" s="8"/>
      <c r="W19" s="8"/>
      <c r="X19" s="5"/>
      <c r="Y19" s="5"/>
      <c r="Z19" s="5"/>
      <c r="AA19" s="5"/>
      <c r="AB19" s="5"/>
    </row>
    <row r="20" spans="1:34" ht="12.75" customHeight="1" x14ac:dyDescent="0.2">
      <c r="A20" s="41">
        <v>14</v>
      </c>
      <c r="B20" s="78" t="str">
        <f>E49</f>
        <v>Di</v>
      </c>
      <c r="C20" s="158">
        <v>45671</v>
      </c>
      <c r="D20" s="43" t="str">
        <f>D49</f>
        <v>SG Bors./Hars./Achtum I</v>
      </c>
      <c r="E20" s="29" t="s">
        <v>2</v>
      </c>
      <c r="F20" s="43" t="str">
        <f>D45</f>
        <v>MTV Banteln</v>
      </c>
      <c r="G20" s="49">
        <v>2</v>
      </c>
      <c r="H20" s="50">
        <v>2</v>
      </c>
      <c r="I20" s="51">
        <v>80</v>
      </c>
      <c r="J20" s="52">
        <v>87</v>
      </c>
      <c r="K20" s="4"/>
      <c r="L20" s="53">
        <f>IF($G20+$H20&lt;&gt;4,"",IF($G20&gt;$H20,2,IF($G20=$H20,1,0)))</f>
        <v>1</v>
      </c>
      <c r="M20" s="54">
        <f>IF($G20+$H20&lt;&gt;4,"",2-$L20)</f>
        <v>1</v>
      </c>
      <c r="N20" s="4" t="str">
        <f>IF(AND(G20&lt;&gt;"",H20&lt;&gt;"",G20+H20&lt;&gt;4),"!!!","")</f>
        <v/>
      </c>
      <c r="O20" s="8"/>
      <c r="P20" s="8"/>
      <c r="Q20" s="8"/>
      <c r="R20" s="8"/>
      <c r="S20" s="8"/>
      <c r="T20" s="8"/>
      <c r="U20" s="8"/>
      <c r="V20" s="8"/>
      <c r="W20" s="8"/>
      <c r="X20" s="5"/>
      <c r="Y20" s="5"/>
      <c r="Z20" s="5"/>
      <c r="AA20" s="5"/>
      <c r="AB20" s="5"/>
    </row>
    <row r="21" spans="1:34" ht="12.75" customHeight="1" x14ac:dyDescent="0.2">
      <c r="A21" s="41">
        <v>15</v>
      </c>
      <c r="B21" s="78" t="str">
        <f>E50</f>
        <v>Mo</v>
      </c>
      <c r="C21" s="159">
        <v>45719</v>
      </c>
      <c r="D21" s="43" t="str">
        <f>D50</f>
        <v>SV Hildesia Diekholzen I</v>
      </c>
      <c r="E21" s="29" t="s">
        <v>2</v>
      </c>
      <c r="F21" s="43" t="str">
        <f>D48</f>
        <v>SV Hildesia Diekholzen II</v>
      </c>
      <c r="G21" s="49">
        <v>4</v>
      </c>
      <c r="H21" s="50">
        <v>0</v>
      </c>
      <c r="I21" s="51">
        <v>100</v>
      </c>
      <c r="J21" s="52">
        <v>57</v>
      </c>
      <c r="K21" s="4"/>
      <c r="L21" s="53">
        <f>IF($G21+$H21&lt;&gt;4,"",IF($G21&gt;$H21,2,IF($G21=$H21,1,0)))</f>
        <v>2</v>
      </c>
      <c r="M21" s="54">
        <f>IF($G21+$H21&lt;&gt;4,"",2-$L21)</f>
        <v>0</v>
      </c>
      <c r="N21" s="4" t="str">
        <f>IF(AND(G21&lt;&gt;"",H21&lt;&gt;"",G21+H21&lt;&gt;4),"!!!","")</f>
        <v/>
      </c>
      <c r="O21" s="8"/>
      <c r="P21" s="8"/>
      <c r="Q21" s="8"/>
      <c r="R21" s="8"/>
      <c r="S21" s="8"/>
      <c r="T21" s="8"/>
      <c r="U21" s="8"/>
      <c r="V21" s="8"/>
      <c r="W21" s="8"/>
      <c r="X21" s="5"/>
      <c r="Y21" s="5"/>
      <c r="Z21" s="5"/>
      <c r="AA21" s="5"/>
      <c r="AB21" s="5"/>
    </row>
    <row r="22" spans="1:34" ht="12.75" customHeight="1" x14ac:dyDescent="0.2">
      <c r="A22" s="162"/>
      <c r="B22" s="163"/>
      <c r="C22" s="163"/>
      <c r="D22" s="163"/>
      <c r="E22" s="163"/>
      <c r="F22" s="164"/>
      <c r="G22" s="55"/>
      <c r="H22" s="56"/>
      <c r="I22" s="57"/>
      <c r="J22" s="58"/>
      <c r="K22" s="59"/>
      <c r="L22" s="55"/>
      <c r="M22" s="58"/>
      <c r="N22" s="4"/>
    </row>
    <row r="23" spans="1:34" ht="12.75" customHeight="1" x14ac:dyDescent="0.2">
      <c r="A23" s="41">
        <v>16</v>
      </c>
      <c r="B23" s="78" t="str">
        <f>E46</f>
        <v>Mi</v>
      </c>
      <c r="C23" s="158">
        <v>45686</v>
      </c>
      <c r="D23" s="43" t="str">
        <f>F3</f>
        <v>DJK Hildesheim</v>
      </c>
      <c r="E23" s="29" t="s">
        <v>2</v>
      </c>
      <c r="F23" s="43" t="str">
        <f>D3</f>
        <v>MTV Banteln</v>
      </c>
      <c r="G23" s="49">
        <v>2</v>
      </c>
      <c r="H23" s="50">
        <v>2</v>
      </c>
      <c r="I23" s="51">
        <v>79</v>
      </c>
      <c r="J23" s="52">
        <v>86</v>
      </c>
      <c r="K23" s="4"/>
      <c r="L23" s="53">
        <f>IF($G23+$H23&lt;&gt;4,"",IF($G23&gt;$H23,2,IF($G23=$H23,1,0)))</f>
        <v>1</v>
      </c>
      <c r="M23" s="54">
        <f>IF($G23+$H23&lt;&gt;4,"",2-$L23)</f>
        <v>1</v>
      </c>
      <c r="N23" s="4" t="str">
        <f>IF(AND(G23&lt;&gt;"",H23&lt;&gt;"",G23+H23&lt;&gt;4),"!!!","")</f>
        <v/>
      </c>
      <c r="O23" s="9"/>
      <c r="P23" s="9"/>
      <c r="Q23" s="9"/>
      <c r="R23" s="9"/>
      <c r="S23" s="9"/>
      <c r="T23" s="9"/>
      <c r="U23" s="9"/>
      <c r="V23" s="9"/>
      <c r="W23" s="9"/>
      <c r="X23" s="6"/>
      <c r="Y23" s="6"/>
      <c r="Z23" s="6"/>
      <c r="AA23" s="6"/>
      <c r="AB23" s="6"/>
      <c r="AC23" s="1"/>
      <c r="AD23" s="1"/>
      <c r="AE23" s="1"/>
      <c r="AF23" s="1"/>
      <c r="AG23" s="1"/>
      <c r="AH23" s="1"/>
    </row>
    <row r="24" spans="1:34" ht="12.75" customHeight="1" x14ac:dyDescent="0.2">
      <c r="A24" s="41">
        <v>17</v>
      </c>
      <c r="B24" s="78" t="str">
        <f>E48</f>
        <v>Mo</v>
      </c>
      <c r="C24" s="158">
        <v>45684</v>
      </c>
      <c r="D24" s="43" t="str">
        <f t="shared" ref="D24:D41" si="17">F4</f>
        <v>SV Hildesia Diekholzen II</v>
      </c>
      <c r="E24" s="29" t="s">
        <v>2</v>
      </c>
      <c r="F24" s="43" t="str">
        <f t="shared" ref="F24:F41" si="18">D4</f>
        <v>FSB Hildesheim II</v>
      </c>
      <c r="G24" s="49">
        <v>1</v>
      </c>
      <c r="H24" s="50">
        <v>3</v>
      </c>
      <c r="I24" s="51">
        <v>83</v>
      </c>
      <c r="J24" s="52">
        <v>94</v>
      </c>
      <c r="K24" s="4"/>
      <c r="L24" s="53">
        <f>IF($G24+$H24&lt;&gt;4,"",IF($G24&gt;$H24,2,IF($G24=$H24,1,0)))</f>
        <v>0</v>
      </c>
      <c r="M24" s="54">
        <f>IF($G24+$H24&lt;&gt;4,"",2-$L24)</f>
        <v>2</v>
      </c>
      <c r="N24" s="4" t="str">
        <f>IF(AND(G24&lt;&gt;"",H24&lt;&gt;"",G24+H24&lt;&gt;4),"!!!","")</f>
        <v/>
      </c>
    </row>
    <row r="25" spans="1:34" ht="12.75" customHeight="1" x14ac:dyDescent="0.2">
      <c r="A25" s="41">
        <v>18</v>
      </c>
      <c r="B25" s="78" t="str">
        <f>E50</f>
        <v>Mo</v>
      </c>
      <c r="C25" s="158">
        <v>45677</v>
      </c>
      <c r="D25" s="43" t="str">
        <f t="shared" si="17"/>
        <v>SV Hildesia Diekholzen I</v>
      </c>
      <c r="E25" s="29" t="s">
        <v>2</v>
      </c>
      <c r="F25" s="43" t="str">
        <f t="shared" si="18"/>
        <v>SG Bors./Hars./Achtum I</v>
      </c>
      <c r="G25" s="49">
        <v>4</v>
      </c>
      <c r="H25" s="50">
        <v>0</v>
      </c>
      <c r="I25" s="51">
        <v>100</v>
      </c>
      <c r="J25" s="52">
        <v>70</v>
      </c>
      <c r="K25" s="4"/>
      <c r="L25" s="53">
        <f>IF($G25+$H25&lt;&gt;4,"",IF($G25&gt;$H25,2,IF($G25=$H25,1,0)))</f>
        <v>2</v>
      </c>
      <c r="M25" s="54">
        <f>IF($G25+$H25&lt;&gt;4,"",2-$L25)</f>
        <v>0</v>
      </c>
      <c r="N25" s="4" t="str">
        <f>IF(AND(G25&lt;&gt;"",H25&lt;&gt;"",G25+H25&lt;&gt;4),"!!!","")</f>
        <v/>
      </c>
    </row>
    <row r="26" spans="1:34" ht="12.75" customHeight="1" x14ac:dyDescent="0.2">
      <c r="A26" s="34"/>
      <c r="B26" s="35"/>
      <c r="C26" s="33"/>
      <c r="D26" s="44"/>
      <c r="E26" s="33"/>
      <c r="F26" s="44"/>
      <c r="G26" s="55"/>
      <c r="H26" s="56"/>
      <c r="I26" s="57"/>
      <c r="J26" s="58"/>
      <c r="K26" s="59"/>
      <c r="L26" s="55"/>
      <c r="M26" s="58"/>
      <c r="N26" s="4"/>
    </row>
    <row r="27" spans="1:34" ht="12.75" customHeight="1" x14ac:dyDescent="0.2">
      <c r="A27" s="41">
        <v>19</v>
      </c>
      <c r="B27" s="78" t="str">
        <f>E46</f>
        <v>Mi</v>
      </c>
      <c r="C27" s="158">
        <v>45700</v>
      </c>
      <c r="D27" s="43" t="str">
        <f t="shared" si="17"/>
        <v>DJK Hildesheim</v>
      </c>
      <c r="E27" s="29" t="s">
        <v>2</v>
      </c>
      <c r="F27" s="43" t="str">
        <f t="shared" si="18"/>
        <v>SV Hildesia Diekholzen II</v>
      </c>
      <c r="G27" s="49">
        <v>4</v>
      </c>
      <c r="H27" s="50">
        <v>0</v>
      </c>
      <c r="I27" s="51">
        <v>100</v>
      </c>
      <c r="J27" s="52">
        <v>54</v>
      </c>
      <c r="K27" s="4"/>
      <c r="L27" s="53">
        <f>IF($G27+$H27&lt;&gt;4,"",IF($G27&gt;$H27,2,IF($G27=$H27,1,0)))</f>
        <v>2</v>
      </c>
      <c r="M27" s="54">
        <f>IF($G27+$H27&lt;&gt;4,"",2-$L27)</f>
        <v>0</v>
      </c>
      <c r="N27" s="4" t="str">
        <f>IF(AND(G27&lt;&gt;"",H27&lt;&gt;"",G27+H27&lt;&gt;4),"!!!","")</f>
        <v/>
      </c>
    </row>
    <row r="28" spans="1:34" ht="12.75" customHeight="1" x14ac:dyDescent="0.2">
      <c r="A28" s="41">
        <v>20</v>
      </c>
      <c r="B28" s="78" t="str">
        <f>E49</f>
        <v>Di</v>
      </c>
      <c r="C28" s="158">
        <v>45699</v>
      </c>
      <c r="D28" s="43" t="str">
        <f t="shared" si="17"/>
        <v>SG Bors./Hars./Achtum I</v>
      </c>
      <c r="E28" s="29" t="s">
        <v>2</v>
      </c>
      <c r="F28" s="43" t="str">
        <f t="shared" si="18"/>
        <v>FSB Hildesheim II</v>
      </c>
      <c r="G28" s="49">
        <v>1</v>
      </c>
      <c r="H28" s="50">
        <v>3</v>
      </c>
      <c r="I28" s="51">
        <v>65</v>
      </c>
      <c r="J28" s="52">
        <v>86</v>
      </c>
      <c r="K28" s="4"/>
      <c r="L28" s="53">
        <f>IF($G28+$H28&lt;&gt;4,"",IF($G28&gt;$H28,2,IF($G28=$H28,1,0)))</f>
        <v>0</v>
      </c>
      <c r="M28" s="54">
        <f>IF($G28+$H28&lt;&gt;4,"",2-$L28)</f>
        <v>2</v>
      </c>
      <c r="N28" s="4" t="str">
        <f>IF(AND(G28&lt;&gt;"",H28&lt;&gt;"",G28+H28&lt;&gt;4),"!!!","")</f>
        <v/>
      </c>
    </row>
    <row r="29" spans="1:34" ht="12.75" customHeight="1" x14ac:dyDescent="0.2">
      <c r="A29" s="41">
        <v>21</v>
      </c>
      <c r="B29" s="78" t="str">
        <f>E45</f>
        <v>Fr</v>
      </c>
      <c r="C29" s="158">
        <v>45702</v>
      </c>
      <c r="D29" s="43" t="str">
        <f t="shared" si="17"/>
        <v>MTV Banteln</v>
      </c>
      <c r="E29" s="29" t="s">
        <v>2</v>
      </c>
      <c r="F29" s="43" t="str">
        <f t="shared" si="18"/>
        <v>SV Hildesia Diekholzen I</v>
      </c>
      <c r="G29" s="49">
        <v>2</v>
      </c>
      <c r="H29" s="50">
        <v>2</v>
      </c>
      <c r="I29" s="51">
        <v>93</v>
      </c>
      <c r="J29" s="52">
        <v>98</v>
      </c>
      <c r="K29" s="4"/>
      <c r="L29" s="53">
        <f>IF($G29+$H29&lt;&gt;4,"",IF($G29&gt;$H29,2,IF($G29=$H29,1,0)))</f>
        <v>1</v>
      </c>
      <c r="M29" s="54">
        <f>IF($G29+$H29&lt;&gt;4,"",2-$L29)</f>
        <v>1</v>
      </c>
      <c r="N29" s="4" t="str">
        <f>IF(AND(G29&lt;&gt;"",H29&lt;&gt;"",G29+H29&lt;&gt;4),"!!!","")</f>
        <v/>
      </c>
    </row>
    <row r="30" spans="1:34" ht="12.75" customHeight="1" x14ac:dyDescent="0.2">
      <c r="A30" s="40"/>
      <c r="B30" s="32"/>
      <c r="C30" s="33"/>
      <c r="D30" s="44"/>
      <c r="E30" s="33"/>
      <c r="F30" s="44"/>
      <c r="G30" s="55"/>
      <c r="H30" s="56"/>
      <c r="I30" s="57"/>
      <c r="J30" s="58"/>
      <c r="K30" s="59"/>
      <c r="L30" s="55"/>
      <c r="M30" s="58"/>
      <c r="N30" s="4"/>
    </row>
    <row r="31" spans="1:34" ht="12.75" customHeight="1" x14ac:dyDescent="0.2">
      <c r="A31" s="41">
        <v>22</v>
      </c>
      <c r="B31" s="78" t="str">
        <f>E50</f>
        <v>Mo</v>
      </c>
      <c r="C31" s="158">
        <v>45705</v>
      </c>
      <c r="D31" s="43" t="str">
        <f>D9</f>
        <v>SV Hildesia Diekholzen I</v>
      </c>
      <c r="E31" s="29" t="s">
        <v>2</v>
      </c>
      <c r="F31" s="43" t="str">
        <f t="shared" si="18"/>
        <v>DJK Hildesheim</v>
      </c>
      <c r="G31" s="49">
        <v>3</v>
      </c>
      <c r="H31" s="50">
        <v>1</v>
      </c>
      <c r="I31" s="51">
        <v>97</v>
      </c>
      <c r="J31" s="52">
        <v>83</v>
      </c>
      <c r="K31" s="4"/>
      <c r="L31" s="53">
        <f>IF($G31+$H31&lt;&gt;4,"",IF($G31&gt;$H31,2,IF($G31=$H31,1,0)))</f>
        <v>2</v>
      </c>
      <c r="M31" s="54">
        <f>IF($G31+$H31&lt;&gt;4,"",2-$L31)</f>
        <v>0</v>
      </c>
      <c r="N31" s="4" t="str">
        <f>IF(AND(G31&lt;&gt;"",H31&lt;&gt;"",G31+H31&lt;&gt;4),"!!!","")</f>
        <v/>
      </c>
    </row>
    <row r="32" spans="1:34" ht="12.75" customHeight="1" x14ac:dyDescent="0.2">
      <c r="A32" s="41">
        <v>23</v>
      </c>
      <c r="B32" s="78" t="str">
        <f>E48</f>
        <v>Mo</v>
      </c>
      <c r="C32" s="158">
        <v>45712</v>
      </c>
      <c r="D32" s="43" t="str">
        <f t="shared" si="17"/>
        <v>SV Hildesia Diekholzen II</v>
      </c>
      <c r="E32" s="29" t="s">
        <v>2</v>
      </c>
      <c r="F32" s="43" t="str">
        <f t="shared" si="18"/>
        <v>SG Bors./Hars./Achtum I</v>
      </c>
      <c r="G32" s="49">
        <v>1</v>
      </c>
      <c r="H32" s="50">
        <v>3</v>
      </c>
      <c r="I32" s="51">
        <v>88</v>
      </c>
      <c r="J32" s="52">
        <v>94</v>
      </c>
      <c r="K32" s="4"/>
      <c r="L32" s="53">
        <f>IF($G32+$H32&lt;&gt;4,"",IF($G32&gt;$H32,2,IF($G32=$H32,1,0)))</f>
        <v>0</v>
      </c>
      <c r="M32" s="54">
        <f>IF($G32+$H32&lt;&gt;4,"",2-$L32)</f>
        <v>2</v>
      </c>
      <c r="N32" s="4" t="str">
        <f>IF(AND(G32&lt;&gt;"",H32&lt;&gt;"",G32+H32&lt;&gt;4),"!!!","")</f>
        <v/>
      </c>
    </row>
    <row r="33" spans="1:34" ht="12.75" customHeight="1" x14ac:dyDescent="0.2">
      <c r="A33" s="41">
        <v>24</v>
      </c>
      <c r="B33" s="78" t="str">
        <f>E47</f>
        <v>Mo</v>
      </c>
      <c r="C33" s="158">
        <v>45712</v>
      </c>
      <c r="D33" s="43" t="str">
        <f t="shared" si="17"/>
        <v>FSB Hildesheim II</v>
      </c>
      <c r="E33" s="29" t="s">
        <v>2</v>
      </c>
      <c r="F33" s="43" t="str">
        <f t="shared" si="18"/>
        <v>MTV Banteln</v>
      </c>
      <c r="G33" s="49">
        <v>3</v>
      </c>
      <c r="H33" s="50">
        <v>1</v>
      </c>
      <c r="I33" s="51">
        <v>93</v>
      </c>
      <c r="J33" s="52">
        <v>82</v>
      </c>
      <c r="K33" s="4"/>
      <c r="L33" s="53">
        <f>IF($G33+$H33&lt;&gt;4,"",IF($G33&gt;$H33,2,IF($G33=$H33,1,0)))</f>
        <v>2</v>
      </c>
      <c r="M33" s="54">
        <f>IF($G33+$H33&lt;&gt;4,"",2-$L33)</f>
        <v>0</v>
      </c>
      <c r="N33" s="4" t="str">
        <f>IF(AND(G33&lt;&gt;"",H33&lt;&gt;"",G33+H33&lt;&gt;4),"!!!","")</f>
        <v/>
      </c>
    </row>
    <row r="34" spans="1:34" ht="12.75" customHeight="1" x14ac:dyDescent="0.2">
      <c r="A34" s="40"/>
      <c r="B34" s="32"/>
      <c r="C34" s="36"/>
      <c r="D34" s="45"/>
      <c r="E34" s="36"/>
      <c r="F34" s="45"/>
      <c r="G34" s="55"/>
      <c r="H34" s="56"/>
      <c r="I34" s="57"/>
      <c r="J34" s="58"/>
      <c r="K34" s="59"/>
      <c r="L34" s="55"/>
      <c r="M34" s="58"/>
      <c r="N34" s="4"/>
    </row>
    <row r="35" spans="1:34" ht="12.75" customHeight="1" x14ac:dyDescent="0.2">
      <c r="A35" s="41">
        <v>25</v>
      </c>
      <c r="B35" s="78" t="str">
        <f>E45</f>
        <v>Fr</v>
      </c>
      <c r="C35" s="158">
        <v>45723</v>
      </c>
      <c r="D35" s="43" t="str">
        <f t="shared" si="17"/>
        <v>MTV Banteln</v>
      </c>
      <c r="E35" s="29" t="s">
        <v>2</v>
      </c>
      <c r="F35" s="43" t="str">
        <f t="shared" si="18"/>
        <v>SV Hildesia Diekholzen II</v>
      </c>
      <c r="G35" s="49">
        <v>2</v>
      </c>
      <c r="H35" s="50">
        <v>2</v>
      </c>
      <c r="I35" s="51">
        <v>97</v>
      </c>
      <c r="J35" s="52">
        <v>89</v>
      </c>
      <c r="K35" s="4"/>
      <c r="L35" s="53">
        <f>IF($G35+$H35&lt;&gt;4,"",IF($G35&gt;$H35,2,IF($G35=$H35,1,0)))</f>
        <v>1</v>
      </c>
      <c r="M35" s="54">
        <f>IF($G35+$H35&lt;&gt;4,"",2-$L35)</f>
        <v>1</v>
      </c>
      <c r="N35" s="4" t="str">
        <f>IF(AND(G35&lt;&gt;"",H35&lt;&gt;"",G35+H35&lt;&gt;4),"!!!","")</f>
        <v/>
      </c>
    </row>
    <row r="36" spans="1:34" ht="12.75" customHeight="1" x14ac:dyDescent="0.2">
      <c r="A36" s="41">
        <v>26</v>
      </c>
      <c r="B36" s="78" t="str">
        <f>E50</f>
        <v>Mo</v>
      </c>
      <c r="C36" s="158">
        <v>45726</v>
      </c>
      <c r="D36" s="43" t="str">
        <f t="shared" si="17"/>
        <v>SV Hildesia Diekholzen I</v>
      </c>
      <c r="E36" s="29" t="s">
        <v>2</v>
      </c>
      <c r="F36" s="43" t="str">
        <f t="shared" si="18"/>
        <v>FSB Hildesheim II</v>
      </c>
      <c r="G36" s="49">
        <v>2</v>
      </c>
      <c r="H36" s="50">
        <v>2</v>
      </c>
      <c r="I36" s="51">
        <v>102</v>
      </c>
      <c r="J36" s="52">
        <v>102</v>
      </c>
      <c r="K36" s="4"/>
      <c r="L36" s="53">
        <f>IF($G36+$H36&lt;&gt;4,"",IF($G36&gt;$H36,2,IF($G36=$H36,1,0)))</f>
        <v>1</v>
      </c>
      <c r="M36" s="54">
        <f>IF($G36+$H36&lt;&gt;4,"",2-$L36)</f>
        <v>1</v>
      </c>
      <c r="N36" s="4" t="str">
        <f>IF(AND(G36&lt;&gt;"",H36&lt;&gt;"",G36+H36&lt;&gt;4),"!!!","")</f>
        <v/>
      </c>
    </row>
    <row r="37" spans="1:34" ht="12.75" customHeight="1" x14ac:dyDescent="0.2">
      <c r="A37" s="41">
        <v>27</v>
      </c>
      <c r="B37" s="78" t="str">
        <f>E49</f>
        <v>Di</v>
      </c>
      <c r="C37" s="158">
        <v>45720</v>
      </c>
      <c r="D37" s="43" t="str">
        <f t="shared" si="17"/>
        <v>SG Bors./Hars./Achtum I</v>
      </c>
      <c r="E37" s="29" t="s">
        <v>2</v>
      </c>
      <c r="F37" s="43" t="str">
        <f t="shared" si="18"/>
        <v>DJK Hildesheim</v>
      </c>
      <c r="G37" s="49">
        <v>4</v>
      </c>
      <c r="H37" s="50">
        <v>0</v>
      </c>
      <c r="I37" s="51">
        <v>101</v>
      </c>
      <c r="J37" s="52">
        <v>63</v>
      </c>
      <c r="K37" s="4"/>
      <c r="L37" s="53">
        <f>IF($G37+$H37&lt;&gt;4,"",IF($G37&gt;$H37,2,IF($G37=$H37,1,0)))</f>
        <v>2</v>
      </c>
      <c r="M37" s="54">
        <f>IF($G37+$H37&lt;&gt;4,"",2-$L37)</f>
        <v>0</v>
      </c>
      <c r="N37" s="4" t="str">
        <f>IF(AND(G37&lt;&gt;"",H37&lt;&gt;"",G37+H37&lt;&gt;4),"!!!","")</f>
        <v/>
      </c>
    </row>
    <row r="38" spans="1:34" ht="12.75" customHeight="1" x14ac:dyDescent="0.2">
      <c r="A38" s="34"/>
      <c r="B38" s="35"/>
      <c r="C38" s="33"/>
      <c r="D38" s="44"/>
      <c r="E38" s="33"/>
      <c r="F38" s="44"/>
      <c r="G38" s="55"/>
      <c r="H38" s="56"/>
      <c r="I38" s="57"/>
      <c r="J38" s="58"/>
      <c r="K38" s="59"/>
      <c r="L38" s="55"/>
      <c r="M38" s="58"/>
      <c r="N38" s="4"/>
    </row>
    <row r="39" spans="1:34" ht="12.75" customHeight="1" x14ac:dyDescent="0.2">
      <c r="A39" s="41">
        <v>28</v>
      </c>
      <c r="B39" s="78" t="str">
        <f>E47</f>
        <v>Mo</v>
      </c>
      <c r="C39" s="158">
        <v>45733</v>
      </c>
      <c r="D39" s="43" t="str">
        <f t="shared" si="17"/>
        <v>FSB Hildesheim II</v>
      </c>
      <c r="E39" s="29" t="s">
        <v>2</v>
      </c>
      <c r="F39" s="43" t="str">
        <f t="shared" si="18"/>
        <v>DJK Hildesheim</v>
      </c>
      <c r="G39" s="49">
        <v>4</v>
      </c>
      <c r="H39" s="50">
        <v>0</v>
      </c>
      <c r="I39" s="51">
        <v>100</v>
      </c>
      <c r="J39" s="52">
        <v>71</v>
      </c>
      <c r="K39" s="4"/>
      <c r="L39" s="53">
        <f>IF($G39+$H39&lt;&gt;4,"",IF($G39&gt;$H39,2,IF($G39=$H39,1,0)))</f>
        <v>2</v>
      </c>
      <c r="M39" s="54">
        <f>IF($G39+$H39&lt;&gt;4,"",2-$L39)</f>
        <v>0</v>
      </c>
      <c r="N39" s="4" t="str">
        <f>IF(AND(G39&lt;&gt;"",H39&lt;&gt;"",G39+H39&lt;&gt;4),"!!!","")</f>
        <v/>
      </c>
    </row>
    <row r="40" spans="1:34" ht="12.75" customHeight="1" x14ac:dyDescent="0.2">
      <c r="A40" s="41">
        <v>29</v>
      </c>
      <c r="B40" s="78" t="str">
        <f>E45</f>
        <v>Fr</v>
      </c>
      <c r="C40" s="159">
        <v>45737</v>
      </c>
      <c r="D40" s="43" t="str">
        <f t="shared" si="17"/>
        <v>MTV Banteln</v>
      </c>
      <c r="E40" s="29" t="s">
        <v>2</v>
      </c>
      <c r="F40" s="43" t="str">
        <f t="shared" si="18"/>
        <v>SG Bors./Hars./Achtum I</v>
      </c>
      <c r="G40" s="49">
        <v>4</v>
      </c>
      <c r="H40" s="50">
        <v>0</v>
      </c>
      <c r="I40" s="51">
        <v>100</v>
      </c>
      <c r="J40" s="52">
        <v>76</v>
      </c>
      <c r="K40" s="4"/>
      <c r="L40" s="53">
        <f>IF($G40+$H40&lt;&gt;4,"",IF($G40&gt;$H40,2,IF($G40=$H40,1,0)))</f>
        <v>2</v>
      </c>
      <c r="M40" s="54">
        <f>IF($G40+$H40&lt;&gt;4,"",2-$L40)</f>
        <v>0</v>
      </c>
      <c r="N40" s="4" t="str">
        <f>IF(AND(G40&lt;&gt;"",H40&lt;&gt;"",G40+H40&lt;&gt;4),"!!!","")</f>
        <v/>
      </c>
    </row>
    <row r="41" spans="1:34" ht="12.75" customHeight="1" x14ac:dyDescent="0.2">
      <c r="A41" s="41">
        <v>30</v>
      </c>
      <c r="B41" s="78" t="str">
        <f>E48</f>
        <v>Mo</v>
      </c>
      <c r="C41" s="158">
        <v>45733</v>
      </c>
      <c r="D41" s="43" t="str">
        <f t="shared" si="17"/>
        <v>SV Hildesia Diekholzen II</v>
      </c>
      <c r="E41" s="29" t="s">
        <v>2</v>
      </c>
      <c r="F41" s="43" t="str">
        <f t="shared" si="18"/>
        <v>SV Hildesia Diekholzen I</v>
      </c>
      <c r="G41" s="49">
        <v>0</v>
      </c>
      <c r="H41" s="50">
        <v>4</v>
      </c>
      <c r="I41" s="51">
        <v>58</v>
      </c>
      <c r="J41" s="52">
        <v>100</v>
      </c>
      <c r="K41" s="4"/>
      <c r="L41" s="53">
        <f>IF($G41+$H41&lt;&gt;4,"",IF($G41&gt;$H41,2,IF($G41=$H41,1,0)))</f>
        <v>0</v>
      </c>
      <c r="M41" s="54">
        <f>IF($G41+$H41&lt;&gt;4,"",2-$L41)</f>
        <v>2</v>
      </c>
      <c r="N41" s="4" t="str">
        <f>IF(AND(G41&lt;&gt;"",H41&lt;&gt;"",G41+H41&lt;&gt;4),"!!!","")</f>
        <v/>
      </c>
    </row>
    <row r="42" spans="1:34" ht="4.5" customHeight="1" x14ac:dyDescent="0.2">
      <c r="A42" s="37"/>
      <c r="B42" s="37"/>
      <c r="C42" s="38"/>
      <c r="D42" s="39"/>
    </row>
    <row r="43" spans="1:34" s="1" customFormat="1" ht="10.5" customHeight="1" x14ac:dyDescent="0.2">
      <c r="A43" s="76" t="s">
        <v>10</v>
      </c>
      <c r="B43" s="77"/>
      <c r="C43" s="77"/>
      <c r="D43" s="77"/>
      <c r="E43" s="77"/>
      <c r="F43" s="77"/>
      <c r="G43" s="174">
        <f>SUM(G3:H42)</f>
        <v>120</v>
      </c>
      <c r="H43" s="174"/>
      <c r="I43" s="174">
        <f>SUM(I3:J42)</f>
        <v>5204</v>
      </c>
      <c r="J43" s="174"/>
      <c r="K43" s="77"/>
      <c r="L43" s="174">
        <f>SUM(L3:M42)</f>
        <v>60</v>
      </c>
      <c r="M43" s="174"/>
      <c r="N43" s="6"/>
      <c r="O43" s="7"/>
      <c r="P43" s="7"/>
      <c r="Q43" s="7"/>
      <c r="R43" s="7"/>
      <c r="S43" s="7"/>
      <c r="T43" s="7"/>
      <c r="U43" s="7"/>
      <c r="V43" s="7"/>
      <c r="W43" s="7"/>
      <c r="X43" s="3"/>
      <c r="Y43" s="3"/>
      <c r="Z43" s="3"/>
      <c r="AA43" s="3"/>
      <c r="AB43" s="3"/>
      <c r="AC43"/>
      <c r="AD43"/>
      <c r="AE43"/>
      <c r="AF43"/>
      <c r="AG43"/>
      <c r="AH43"/>
    </row>
    <row r="44" spans="1:34" ht="4.5" customHeight="1" x14ac:dyDescent="0.2"/>
    <row r="45" spans="1:34" ht="11.25" customHeight="1" x14ac:dyDescent="0.2">
      <c r="A45" s="70" t="s">
        <v>21</v>
      </c>
      <c r="B45" s="71"/>
      <c r="C45" s="72"/>
      <c r="D45" s="48" t="s">
        <v>66</v>
      </c>
      <c r="E45" s="48" t="s">
        <v>56</v>
      </c>
      <c r="AD45" s="61" t="s">
        <v>23</v>
      </c>
      <c r="AE45" s="62"/>
      <c r="AF45" s="62"/>
      <c r="AG45" s="62"/>
      <c r="AH45" s="63"/>
    </row>
    <row r="46" spans="1:34" ht="11.25" customHeight="1" x14ac:dyDescent="0.2">
      <c r="A46" s="25"/>
      <c r="B46" s="25"/>
      <c r="C46" s="26"/>
      <c r="D46" s="48" t="s">
        <v>62</v>
      </c>
      <c r="E46" s="48" t="s">
        <v>63</v>
      </c>
      <c r="AD46" s="64" t="s">
        <v>24</v>
      </c>
      <c r="AE46" s="65"/>
      <c r="AF46" s="65"/>
      <c r="AG46" s="65"/>
      <c r="AH46" s="66"/>
    </row>
    <row r="47" spans="1:34" ht="11.25" customHeight="1" x14ac:dyDescent="0.2">
      <c r="A47" s="7"/>
      <c r="B47" s="7"/>
      <c r="C47" s="27"/>
      <c r="D47" s="48" t="s">
        <v>67</v>
      </c>
      <c r="E47" s="48" t="s">
        <v>54</v>
      </c>
      <c r="AD47" s="64" t="s">
        <v>25</v>
      </c>
      <c r="AE47" s="65"/>
      <c r="AF47" s="65"/>
      <c r="AG47" s="65"/>
      <c r="AH47" s="66"/>
    </row>
    <row r="48" spans="1:34" ht="11.25" customHeight="1" x14ac:dyDescent="0.2">
      <c r="A48" s="7"/>
      <c r="B48" s="7"/>
      <c r="C48" s="27"/>
      <c r="D48" s="48" t="s">
        <v>70</v>
      </c>
      <c r="E48" s="48" t="s">
        <v>54</v>
      </c>
      <c r="AD48" s="64" t="s">
        <v>26</v>
      </c>
      <c r="AE48" s="65"/>
      <c r="AF48" s="65"/>
      <c r="AG48" s="65"/>
      <c r="AH48" s="66"/>
    </row>
    <row r="49" spans="1:34" ht="11.25" customHeight="1" x14ac:dyDescent="0.2">
      <c r="A49" s="7"/>
      <c r="B49" s="7"/>
      <c r="C49" s="27"/>
      <c r="D49" s="48" t="s">
        <v>68</v>
      </c>
      <c r="E49" s="48" t="s">
        <v>58</v>
      </c>
      <c r="AD49" s="67" t="s">
        <v>40</v>
      </c>
      <c r="AE49" s="68"/>
      <c r="AF49" s="68"/>
      <c r="AG49" s="68"/>
      <c r="AH49" s="69"/>
    </row>
    <row r="50" spans="1:34" ht="11.25" customHeight="1" x14ac:dyDescent="0.2">
      <c r="A50" s="7"/>
      <c r="B50" s="7"/>
      <c r="C50" s="27"/>
      <c r="D50" s="48" t="s">
        <v>69</v>
      </c>
      <c r="E50" s="48" t="s">
        <v>54</v>
      </c>
    </row>
  </sheetData>
  <mergeCells count="17">
    <mergeCell ref="A22:F22"/>
    <mergeCell ref="A6:F6"/>
    <mergeCell ref="A10:F10"/>
    <mergeCell ref="A14:F14"/>
    <mergeCell ref="A18:F18"/>
    <mergeCell ref="A1:F1"/>
    <mergeCell ref="D2:F2"/>
    <mergeCell ref="L1:M1"/>
    <mergeCell ref="O1:AA1"/>
    <mergeCell ref="AC1:AH1"/>
    <mergeCell ref="I43:J43"/>
    <mergeCell ref="L43:M43"/>
    <mergeCell ref="L2:M2"/>
    <mergeCell ref="G1:J1"/>
    <mergeCell ref="G43:H43"/>
    <mergeCell ref="G2:H2"/>
    <mergeCell ref="I2:J2"/>
  </mergeCells>
  <pageMargins left="0.89" right="0.19685039370078741" top="0.59055118110236227" bottom="0.38" header="0.51181102362204722" footer="0.31"/>
  <pageSetup paperSize="9" scale="54" orientation="portrait" r:id="rId1"/>
  <headerFooter alignWithMargins="0"/>
  <webPublishItems count="2">
    <webPublishItem id="18516" divId="Tabelle_2024_2025_18516" sourceType="range" sourceRef="A1:J41" destinationFile="W:\Daten\Dokumente\MAGIX\WEB\hobby-volleyball_web_files\StaffelB-Dateien2025.htm" autoRepublish="1"/>
    <webPublishItem id="21657" divId="Tabelle_2024_2025_21657" sourceType="range" sourceRef="AC1:AH8" destinationFile="W:\Daten\Dokumente\MAGIX\WEB\hobby-volleyball_web_files\StaffelBT-Dateien2025.htm" autoRepublish="1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0"/>
  <sheetViews>
    <sheetView tabSelected="1" workbookViewId="0">
      <pane ySplit="2" topLeftCell="A3" activePane="bottomLeft" state="frozen"/>
      <selection activeCell="B30" sqref="B30:C31"/>
      <selection pane="bottomLeft" activeCell="AL17" sqref="AL17"/>
    </sheetView>
  </sheetViews>
  <sheetFormatPr baseColWidth="10" defaultRowHeight="12.75" x14ac:dyDescent="0.2"/>
  <cols>
    <col min="1" max="1" width="5.5703125" style="140" customWidth="1"/>
    <col min="2" max="2" width="3.7109375" style="140" customWidth="1"/>
    <col min="3" max="3" width="10.5703125" style="140" customWidth="1"/>
    <col min="4" max="4" width="20" style="140" customWidth="1"/>
    <col min="5" max="5" width="2.5703125" style="157" customWidth="1"/>
    <col min="6" max="6" width="20.140625" style="140" customWidth="1"/>
    <col min="7" max="7" width="4.7109375" style="126" customWidth="1"/>
    <col min="8" max="8" width="4.42578125" style="126" customWidth="1"/>
    <col min="9" max="9" width="5.5703125" style="129" customWidth="1"/>
    <col min="10" max="10" width="5.85546875" style="129" customWidth="1"/>
    <col min="11" max="11" width="0.7109375" style="129" customWidth="1"/>
    <col min="12" max="13" width="5.85546875" style="129" customWidth="1"/>
    <col min="14" max="14" width="3.7109375" style="105" customWidth="1"/>
    <col min="15" max="15" width="5.140625" style="129" hidden="1" customWidth="1"/>
    <col min="16" max="16" width="20.7109375" style="129" hidden="1" customWidth="1"/>
    <col min="17" max="17" width="5.85546875" style="129" hidden="1" customWidth="1"/>
    <col min="18" max="23" width="5.5703125" style="129" hidden="1" customWidth="1"/>
    <col min="24" max="26" width="5.5703125" style="105" hidden="1" customWidth="1"/>
    <col min="27" max="27" width="9.5703125" style="105" hidden="1" customWidth="1"/>
    <col min="28" max="28" width="1.5703125" style="105" hidden="1" customWidth="1"/>
    <col min="29" max="29" width="5.42578125" style="116" customWidth="1"/>
    <col min="30" max="30" width="20.5703125" style="116" bestFit="1" customWidth="1"/>
    <col min="31" max="31" width="5.85546875" style="116" customWidth="1"/>
    <col min="32" max="34" width="8.42578125" style="116" customWidth="1"/>
    <col min="35" max="16384" width="11.42578125" style="116"/>
  </cols>
  <sheetData>
    <row r="1" spans="1:38" s="86" customFormat="1" ht="21" customHeight="1" x14ac:dyDescent="0.2">
      <c r="A1" s="208" t="s">
        <v>97</v>
      </c>
      <c r="B1" s="209"/>
      <c r="C1" s="209"/>
      <c r="D1" s="209"/>
      <c r="E1" s="209"/>
      <c r="F1" s="210"/>
      <c r="G1" s="211" t="s">
        <v>11</v>
      </c>
      <c r="H1" s="212"/>
      <c r="I1" s="212"/>
      <c r="J1" s="213"/>
      <c r="K1" s="82"/>
      <c r="L1" s="214" t="s">
        <v>19</v>
      </c>
      <c r="M1" s="215"/>
      <c r="N1" s="83"/>
      <c r="O1" s="190" t="s">
        <v>20</v>
      </c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2"/>
      <c r="AB1" s="84"/>
      <c r="AC1" s="193" t="s">
        <v>102</v>
      </c>
      <c r="AD1" s="194"/>
      <c r="AE1" s="194"/>
      <c r="AF1" s="194"/>
      <c r="AG1" s="194"/>
      <c r="AH1" s="195"/>
      <c r="AI1" s="85"/>
      <c r="AJ1" s="85"/>
      <c r="AK1" s="85"/>
      <c r="AL1" s="85"/>
    </row>
    <row r="2" spans="1:38" s="85" customFormat="1" ht="35.25" customHeight="1" x14ac:dyDescent="0.2">
      <c r="A2" s="87" t="s">
        <v>0</v>
      </c>
      <c r="B2" s="88" t="s">
        <v>27</v>
      </c>
      <c r="C2" s="89" t="s">
        <v>1</v>
      </c>
      <c r="D2" s="199" t="str">
        <f>IF(D35="","Bitte zuerst die 5 Mannschaftsnamen unten ab Zeile 35 eingeben","Spielpaarung")</f>
        <v>Spielpaarung</v>
      </c>
      <c r="E2" s="200"/>
      <c r="F2" s="201"/>
      <c r="G2" s="202" t="s">
        <v>5</v>
      </c>
      <c r="H2" s="203"/>
      <c r="I2" s="204" t="s">
        <v>6</v>
      </c>
      <c r="J2" s="205"/>
      <c r="K2" s="90"/>
      <c r="L2" s="206" t="s">
        <v>3</v>
      </c>
      <c r="M2" s="207"/>
      <c r="N2" s="90"/>
      <c r="O2" s="91" t="s">
        <v>7</v>
      </c>
      <c r="P2" s="91" t="s">
        <v>8</v>
      </c>
      <c r="Q2" s="91" t="s">
        <v>22</v>
      </c>
      <c r="R2" s="92" t="s">
        <v>14</v>
      </c>
      <c r="S2" s="93" t="s">
        <v>15</v>
      </c>
      <c r="T2" s="91" t="s">
        <v>3</v>
      </c>
      <c r="U2" s="92" t="s">
        <v>12</v>
      </c>
      <c r="V2" s="93" t="s">
        <v>13</v>
      </c>
      <c r="W2" s="91" t="s">
        <v>4</v>
      </c>
      <c r="X2" s="93" t="s">
        <v>16</v>
      </c>
      <c r="Y2" s="93" t="s">
        <v>17</v>
      </c>
      <c r="Z2" s="91" t="s">
        <v>9</v>
      </c>
      <c r="AA2" s="94" t="s">
        <v>18</v>
      </c>
      <c r="AB2" s="95"/>
      <c r="AC2" s="96" t="s">
        <v>7</v>
      </c>
      <c r="AD2" s="96" t="s">
        <v>8</v>
      </c>
      <c r="AE2" s="96" t="s">
        <v>22</v>
      </c>
      <c r="AF2" s="96" t="s">
        <v>3</v>
      </c>
      <c r="AG2" s="96" t="s">
        <v>4</v>
      </c>
      <c r="AH2" s="96" t="s">
        <v>9</v>
      </c>
    </row>
    <row r="3" spans="1:38" ht="12.75" customHeight="1" x14ac:dyDescent="0.2">
      <c r="A3" s="97">
        <v>1</v>
      </c>
      <c r="B3" s="98" t="str">
        <f>E35</f>
        <v>Fr</v>
      </c>
      <c r="C3" s="99" t="s">
        <v>76</v>
      </c>
      <c r="D3" s="98" t="str">
        <f>D35</f>
        <v>TuS Holle/Grasdorf</v>
      </c>
      <c r="E3" s="100" t="s">
        <v>2</v>
      </c>
      <c r="F3" s="98" t="str">
        <f>D36</f>
        <v>SG Sarstedt / Bledeln</v>
      </c>
      <c r="G3" s="101">
        <v>3</v>
      </c>
      <c r="H3" s="102">
        <v>1</v>
      </c>
      <c r="I3" s="103">
        <v>88</v>
      </c>
      <c r="J3" s="104">
        <v>78</v>
      </c>
      <c r="K3" s="105"/>
      <c r="L3" s="106">
        <f>IF($G3+$H3&lt;&gt;4,"",IF($G3&gt;$H3,2,IF($G3=$H3,1,0)))</f>
        <v>2</v>
      </c>
      <c r="M3" s="107">
        <f>IF($G3+$H3&lt;&gt;4,"",2-$L3)</f>
        <v>0</v>
      </c>
      <c r="N3" s="108" t="str">
        <f t="shared" ref="N3:N31" si="0">IF(AND(G3&lt;&gt;"",H3&lt;&gt;"",G3+H3&lt;&gt;4),"!!!","")</f>
        <v/>
      </c>
      <c r="O3" s="109">
        <f>RANK(AA3,$AA$3:$AA$7)</f>
        <v>2</v>
      </c>
      <c r="P3" s="110" t="str">
        <f>D35</f>
        <v>TuS Holle/Grasdorf</v>
      </c>
      <c r="Q3" s="109">
        <f>(R3+S3)/2</f>
        <v>8</v>
      </c>
      <c r="R3" s="111">
        <f>SUMIF($D$3:$D$31,$P3,$L$3:$L$31)+SUMIF($F$3:$F$31,$P3,$M$3:$M$31)</f>
        <v>12</v>
      </c>
      <c r="S3" s="112">
        <f>SUMIF($D$3:$D$31,$P3,$M$3:$M$31)+SUMIF($F$3:$F$31,$P3,$L$3:$L$31)</f>
        <v>4</v>
      </c>
      <c r="T3" s="109" t="str">
        <f>R3&amp;" : "&amp;S3</f>
        <v>12 : 4</v>
      </c>
      <c r="U3" s="111">
        <f>SUMIF($D$3:$D$31,$P3,$G$3:$G$31)+SUMIF($F$3:$F$31,$P3,$H$3:$H$31)</f>
        <v>23</v>
      </c>
      <c r="V3" s="112">
        <f>SUMIF($D$3:$D$31,$P3,$H$3:$H$31)+SUMIF($F$3:$F$31,$P3,$G$3:$G$31)</f>
        <v>9</v>
      </c>
      <c r="W3" s="109" t="str">
        <f>U3&amp;" : "&amp;V3</f>
        <v>23 : 9</v>
      </c>
      <c r="X3" s="111">
        <f>SUMIF($D$3:$D$31,$P3,$I$3:$I$31)+SUMIF($F$3:$F$31,$P3,$J$3:$J$31)</f>
        <v>739</v>
      </c>
      <c r="Y3" s="112">
        <f>SUMIF($D$3:$D$31,$P3,$J$3:$J$31)+SUMIF($F$3:$F$31,$P3,$I$3:$I$31)</f>
        <v>610</v>
      </c>
      <c r="Z3" s="109" t="str">
        <f>X3&amp;" : "&amp;Y3</f>
        <v>739 : 610</v>
      </c>
      <c r="AA3" s="113">
        <f>R3*1000000000+(R3-S3)*10000000+(U3-V3)*10000+(X3-Y3)-ROW(P3)/100</f>
        <v>12080140128.969999</v>
      </c>
      <c r="AB3" s="95"/>
      <c r="AC3" s="114">
        <v>1</v>
      </c>
      <c r="AD3" s="115" t="str">
        <f>VLOOKUP($AC3,$O$3:$P$7,2,FALSE)</f>
        <v>TSV Brunkensen II</v>
      </c>
      <c r="AE3" s="114">
        <f>VLOOKUP($AC3,$O$3:$Z$7,3,FALSE)</f>
        <v>8</v>
      </c>
      <c r="AF3" s="114" t="str">
        <f>VLOOKUP($AC3,$O$3:$Z$7,6,FALSE)</f>
        <v>14 : 2</v>
      </c>
      <c r="AG3" s="114" t="str">
        <f>VLOOKUP($AC3,$O$3:$Z$7,9,FALSE)</f>
        <v>25 : 7</v>
      </c>
      <c r="AH3" s="114" t="str">
        <f>VLOOKUP($AC3,$O$3:$Z$7,12,FALSE)</f>
        <v>756 : 588</v>
      </c>
    </row>
    <row r="4" spans="1:38" ht="12.75" customHeight="1" x14ac:dyDescent="0.2">
      <c r="A4" s="97">
        <v>2</v>
      </c>
      <c r="B4" s="98" t="str">
        <f>E37</f>
        <v>Di</v>
      </c>
      <c r="C4" s="99" t="s">
        <v>77</v>
      </c>
      <c r="D4" s="98" t="str">
        <f>D37</f>
        <v>SV Mehle</v>
      </c>
      <c r="E4" s="100" t="s">
        <v>2</v>
      </c>
      <c r="F4" s="98" t="str">
        <f>D38</f>
        <v>TSV Sibbesse</v>
      </c>
      <c r="G4" s="101">
        <v>0</v>
      </c>
      <c r="H4" s="102">
        <v>4</v>
      </c>
      <c r="I4" s="103">
        <v>51</v>
      </c>
      <c r="J4" s="104">
        <v>100</v>
      </c>
      <c r="K4" s="108"/>
      <c r="L4" s="106">
        <f>IF($G4+$H4&lt;&gt;4,"",IF($G4&gt;$H4,2,IF($G4=$H4,1,0)))</f>
        <v>0</v>
      </c>
      <c r="M4" s="107">
        <f>IF($G4+$H4&lt;&gt;4,"",2-$L4)</f>
        <v>2</v>
      </c>
      <c r="N4" s="108" t="str">
        <f t="shared" si="0"/>
        <v/>
      </c>
      <c r="O4" s="109">
        <f>RANK(AA4,$AA$3:$AA$7)</f>
        <v>4</v>
      </c>
      <c r="P4" s="110" t="str">
        <f>D36</f>
        <v>SG Sarstedt / Bledeln</v>
      </c>
      <c r="Q4" s="109">
        <f>(R4+S4)/2</f>
        <v>8</v>
      </c>
      <c r="R4" s="111">
        <f>SUMIF($D$3:$D$31,$P4,$L$3:$L$31)+SUMIF($F$3:$F$31,$P4,$M$3:$M$31)</f>
        <v>2</v>
      </c>
      <c r="S4" s="112">
        <f>SUMIF($D$3:$D$31,$P4,$M$3:$M$31)+SUMIF($F$3:$F$31,$P4,$L$3:$L$31)</f>
        <v>14</v>
      </c>
      <c r="T4" s="109" t="str">
        <f>R4&amp;" : "&amp;S4</f>
        <v>2 : 14</v>
      </c>
      <c r="U4" s="111">
        <f>SUMIF($D$3:$D$31,$P4,$G$3:$G$31)+SUMIF($F$3:$F$31,$P4,$H$3:$H$31)</f>
        <v>7</v>
      </c>
      <c r="V4" s="112">
        <f>SUMIF($D$3:$D$31,$P4,$H$3:$H$31)+SUMIF($F$3:$F$31,$P4,$G$3:$G$31)</f>
        <v>25</v>
      </c>
      <c r="W4" s="109" t="str">
        <f>U4&amp;" : "&amp;V4</f>
        <v>7 : 25</v>
      </c>
      <c r="X4" s="111">
        <f>SUMIF($D$3:$D$31,$P4,$I$3:$I$31)+SUMIF($F$3:$F$31,$P4,$J$3:$J$31)</f>
        <v>584</v>
      </c>
      <c r="Y4" s="112">
        <f>SUMIF($D$3:$D$31,$P4,$J$3:$J$31)+SUMIF($F$3:$F$31,$P4,$I$3:$I$31)</f>
        <v>745</v>
      </c>
      <c r="Z4" s="109" t="str">
        <f>X4&amp;" : "&amp;Y4</f>
        <v>584 : 745</v>
      </c>
      <c r="AA4" s="113">
        <f>R4*1000000000+(R4-S4)*10000000+(U4-V4)*10000+(X4-Y4)-ROW(P4)/100</f>
        <v>1879819838.96</v>
      </c>
      <c r="AB4" s="95"/>
      <c r="AC4" s="222">
        <v>2</v>
      </c>
      <c r="AD4" s="223" t="str">
        <f>VLOOKUP($AC4,$O$3:$Z$7,2,FALSE)</f>
        <v>TuS Holle/Grasdorf</v>
      </c>
      <c r="AE4" s="222">
        <f>VLOOKUP($AC4,$O$3:$Z$7,3,FALSE)</f>
        <v>8</v>
      </c>
      <c r="AF4" s="222" t="str">
        <f>VLOOKUP($AC4,$O$3:$Z$7,6,FALSE)</f>
        <v>12 : 4</v>
      </c>
      <c r="AG4" s="222" t="str">
        <f>VLOOKUP($AC4,$O$3:$Z$7,9,FALSE)</f>
        <v>23 : 9</v>
      </c>
      <c r="AH4" s="222" t="str">
        <f>VLOOKUP($AC4,$O$3:$Z$7,12,FALSE)</f>
        <v>739 : 610</v>
      </c>
    </row>
    <row r="5" spans="1:38" ht="12.75" customHeight="1" x14ac:dyDescent="0.2">
      <c r="A5" s="197" t="s">
        <v>87</v>
      </c>
      <c r="B5" s="198"/>
      <c r="C5" s="198"/>
      <c r="D5" s="198"/>
      <c r="E5" s="198"/>
      <c r="F5" s="198"/>
      <c r="G5" s="198"/>
      <c r="H5" s="198"/>
      <c r="I5" s="198"/>
      <c r="J5" s="198"/>
      <c r="K5" s="133"/>
      <c r="L5" s="133"/>
      <c r="M5" s="160"/>
      <c r="N5" s="108"/>
      <c r="O5" s="109">
        <f>RANK(AA5,$AA$3:$AA$7)</f>
        <v>5</v>
      </c>
      <c r="P5" s="110" t="str">
        <f>D37</f>
        <v>SV Mehle</v>
      </c>
      <c r="Q5" s="109">
        <f>(R5+S5)/2</f>
        <v>8</v>
      </c>
      <c r="R5" s="111">
        <f>SUMIF($D$3:$D$31,$P5,$L$3:$L$31)+SUMIF($F$3:$F$31,$P5,$M$3:$M$31)</f>
        <v>2</v>
      </c>
      <c r="S5" s="112">
        <f>SUMIF($D$3:$D$31,$P5,$M$3:$M$31)+SUMIF($F$3:$F$31,$P5,$L$3:$L$31)</f>
        <v>14</v>
      </c>
      <c r="T5" s="109" t="str">
        <f>R5&amp;" : "&amp;S5</f>
        <v>2 : 14</v>
      </c>
      <c r="U5" s="111">
        <f>SUMIF($D$3:$D$31,$P5,$G$3:$G$31)+SUMIF($F$3:$F$31,$P5,$H$3:$H$31)</f>
        <v>5</v>
      </c>
      <c r="V5" s="112">
        <f>SUMIF($D$3:$D$31,$P5,$H$3:$H$31)+SUMIF($F$3:$F$31,$P5,$G$3:$G$31)</f>
        <v>27</v>
      </c>
      <c r="W5" s="109" t="str">
        <f>U5&amp;" : "&amp;V5</f>
        <v>5 : 27</v>
      </c>
      <c r="X5" s="111">
        <f>SUMIF($D$3:$D$31,$P5,$I$3:$I$31)+SUMIF($F$3:$F$31,$P5,$J$3:$J$31)</f>
        <v>525</v>
      </c>
      <c r="Y5" s="112">
        <f>SUMIF($D$3:$D$31,$P5,$J$3:$J$31)+SUMIF($F$3:$F$31,$P5,$I$3:$I$31)</f>
        <v>760</v>
      </c>
      <c r="Z5" s="109" t="str">
        <f>X5&amp;" : "&amp;Y5</f>
        <v>525 : 760</v>
      </c>
      <c r="AA5" s="113">
        <f>R5*1000000000+(R5-S5)*10000000+(U5-V5)*10000+(X5-Y5)-ROW(P5)/100</f>
        <v>1879779764.95</v>
      </c>
      <c r="AB5" s="95"/>
      <c r="AC5" s="114">
        <v>3</v>
      </c>
      <c r="AD5" s="115" t="str">
        <f>VLOOKUP($AC5,$O$3:$Z$7,2,FALSE)</f>
        <v>TSV Sibbesse</v>
      </c>
      <c r="AE5" s="114">
        <f>VLOOKUP($AC5,$O$3:$Z$7,3,FALSE)</f>
        <v>8</v>
      </c>
      <c r="AF5" s="114" t="str">
        <f>VLOOKUP($AC5,$O$3:$Z$7,6,FALSE)</f>
        <v>10 : 6</v>
      </c>
      <c r="AG5" s="114" t="str">
        <f>VLOOKUP($AC5,$O$3:$Z$7,9,FALSE)</f>
        <v>20 : 12</v>
      </c>
      <c r="AH5" s="114" t="str">
        <f>VLOOKUP($AC5,$O$3:$Z$7,12,FALSE)</f>
        <v>715 : 616</v>
      </c>
    </row>
    <row r="6" spans="1:38" ht="12.75" customHeight="1" x14ac:dyDescent="0.2">
      <c r="A6" s="97">
        <v>3</v>
      </c>
      <c r="B6" s="98" t="s">
        <v>58</v>
      </c>
      <c r="C6" s="99" t="s">
        <v>92</v>
      </c>
      <c r="D6" s="98" t="str">
        <f>D39</f>
        <v>TSV Brunkensen II</v>
      </c>
      <c r="E6" s="100" t="s">
        <v>2</v>
      </c>
      <c r="F6" s="98" t="str">
        <f>D3</f>
        <v>TuS Holle/Grasdorf</v>
      </c>
      <c r="G6" s="101">
        <v>3</v>
      </c>
      <c r="H6" s="102">
        <v>1</v>
      </c>
      <c r="I6" s="103">
        <v>95</v>
      </c>
      <c r="J6" s="104">
        <v>80</v>
      </c>
      <c r="K6" s="105"/>
      <c r="L6" s="106">
        <f>IF($G6+$H6&lt;&gt;4,"",IF($G6&gt;$H6,2,IF($G6=$H6,1,0)))</f>
        <v>2</v>
      </c>
      <c r="M6" s="107">
        <f>IF($G6+$H6&lt;&gt;4,"",2-$L6)</f>
        <v>0</v>
      </c>
      <c r="N6" s="108" t="str">
        <f t="shared" si="0"/>
        <v/>
      </c>
      <c r="O6" s="109">
        <f>RANK(AA6,$AA$3:$AA$7)</f>
        <v>3</v>
      </c>
      <c r="P6" s="110" t="str">
        <f>D38</f>
        <v>TSV Sibbesse</v>
      </c>
      <c r="Q6" s="109">
        <f>(R6+S6)/2</f>
        <v>8</v>
      </c>
      <c r="R6" s="111">
        <f>SUMIF($D$3:$D$31,$P6,$L$3:$L$31)+SUMIF($F$3:$F$31,$P6,$M$3:$M$31)</f>
        <v>10</v>
      </c>
      <c r="S6" s="112">
        <f>SUMIF($D$3:$D$31,$P6,$M$3:$M$31)+SUMIF($F$3:$F$31,$P6,$L$3:$L$31)</f>
        <v>6</v>
      </c>
      <c r="T6" s="109" t="str">
        <f>R6&amp;" : "&amp;S6</f>
        <v>10 : 6</v>
      </c>
      <c r="U6" s="111">
        <f>SUMIF($D$3:$D$31,$P6,$G$3:$G$31)+SUMIF($F$3:$F$31,$P6,$H$3:$H$31)</f>
        <v>20</v>
      </c>
      <c r="V6" s="112">
        <f>SUMIF($D$3:$D$31,$P6,$H$3:$H$31)+SUMIF($F$3:$F$31,$P6,$G$3:$G$31)</f>
        <v>12</v>
      </c>
      <c r="W6" s="109" t="str">
        <f>U6&amp;" : "&amp;V6</f>
        <v>20 : 12</v>
      </c>
      <c r="X6" s="111">
        <f>SUMIF($D$3:$D$31,$P6,$I$3:$I$31)+SUMIF($F$3:$F$31,$P6,$J$3:$J$31)</f>
        <v>715</v>
      </c>
      <c r="Y6" s="112">
        <f>SUMIF($D$3:$D$31,$P6,$J$3:$J$31)+SUMIF($F$3:$F$31,$P6,$I$3:$I$31)</f>
        <v>616</v>
      </c>
      <c r="Z6" s="109" t="str">
        <f>X6&amp;" : "&amp;Y6</f>
        <v>715 : 616</v>
      </c>
      <c r="AA6" s="113">
        <f>R6*1000000000+(R6-S6)*10000000+(U6-V6)*10000+(X6-Y6)-ROW(P6)/100</f>
        <v>10040080098.940001</v>
      </c>
      <c r="AB6" s="95"/>
      <c r="AC6" s="114">
        <v>4</v>
      </c>
      <c r="AD6" s="115" t="str">
        <f>VLOOKUP($AC6,$O$3:$Z$7,2,FALSE)</f>
        <v>SG Sarstedt / Bledeln</v>
      </c>
      <c r="AE6" s="114">
        <f>VLOOKUP($AC6,$O$3:$Z$7,3,FALSE)</f>
        <v>8</v>
      </c>
      <c r="AF6" s="114" t="str">
        <f>VLOOKUP($AC6,$O$3:$Z$7,6,FALSE)</f>
        <v>2 : 14</v>
      </c>
      <c r="AG6" s="114" t="str">
        <f>VLOOKUP($AC6,$O$3:$Z$7,9,FALSE)</f>
        <v>7 : 25</v>
      </c>
      <c r="AH6" s="114" t="str">
        <f>VLOOKUP($AC6,$O$3:$Z$7,12,FALSE)</f>
        <v>584 : 745</v>
      </c>
    </row>
    <row r="7" spans="1:38" ht="12.75" customHeight="1" x14ac:dyDescent="0.2">
      <c r="A7" s="97">
        <v>4</v>
      </c>
      <c r="B7" s="98" t="str">
        <f>E36</f>
        <v>Di</v>
      </c>
      <c r="C7" s="99" t="s">
        <v>93</v>
      </c>
      <c r="D7" s="98" t="str">
        <f>F3</f>
        <v>SG Sarstedt / Bledeln</v>
      </c>
      <c r="E7" s="100" t="s">
        <v>2</v>
      </c>
      <c r="F7" s="98" t="str">
        <f>D4</f>
        <v>SV Mehle</v>
      </c>
      <c r="G7" s="101">
        <v>3</v>
      </c>
      <c r="H7" s="102">
        <v>1</v>
      </c>
      <c r="I7" s="103">
        <v>99</v>
      </c>
      <c r="J7" s="104">
        <v>73</v>
      </c>
      <c r="K7" s="108"/>
      <c r="L7" s="106">
        <f>IF($G7+$H7&lt;&gt;4,"",IF($G7&gt;$H7,2,IF($G7=$H7,1,0)))</f>
        <v>2</v>
      </c>
      <c r="M7" s="107">
        <f>IF($G7+$H7&lt;&gt;4,"",2-$L7)</f>
        <v>0</v>
      </c>
      <c r="N7" s="108" t="str">
        <f t="shared" si="0"/>
        <v/>
      </c>
      <c r="O7" s="109">
        <f>RANK(AA7,$AA$3:$AA$7)</f>
        <v>1</v>
      </c>
      <c r="P7" s="110" t="str">
        <f>D39</f>
        <v>TSV Brunkensen II</v>
      </c>
      <c r="Q7" s="109">
        <f>(R7+S7)/2</f>
        <v>8</v>
      </c>
      <c r="R7" s="111">
        <f>SUMIF($D$3:$D$31,$P7,$L$3:$L$31)+SUMIF($F$3:$F$31,$P7,$M$3:$M$31)</f>
        <v>14</v>
      </c>
      <c r="S7" s="112">
        <f>SUMIF($D$3:$D$31,$P7,$M$3:$M$31)+SUMIF($F$3:$F$31,$P7,$L$3:$L$31)</f>
        <v>2</v>
      </c>
      <c r="T7" s="109" t="str">
        <f>R7&amp;" : "&amp;S7</f>
        <v>14 : 2</v>
      </c>
      <c r="U7" s="111">
        <f>SUMIF($D$3:$D$31,$P7,$G$3:$G$31)+SUMIF($F$3:$F$31,$P7,$H$3:$H$31)</f>
        <v>25</v>
      </c>
      <c r="V7" s="112">
        <f>SUMIF($D$3:$D$31,$P7,$H$3:$H$31)+SUMIF($F$3:$F$31,$P7,$G$3:$G$31)</f>
        <v>7</v>
      </c>
      <c r="W7" s="109" t="str">
        <f>U7&amp;" : "&amp;V7</f>
        <v>25 : 7</v>
      </c>
      <c r="X7" s="111">
        <f>SUMIF($D$3:$D$31,$P7,$I$3:$I$31)+SUMIF($F$3:$F$31,$P7,$J$3:$J$31)</f>
        <v>756</v>
      </c>
      <c r="Y7" s="112">
        <f>SUMIF($D$3:$D$31,$P7,$J$3:$J$31)+SUMIF($F$3:$F$31,$P7,$I$3:$I$31)</f>
        <v>588</v>
      </c>
      <c r="Z7" s="109" t="str">
        <f>X7&amp;" : "&amp;Y7</f>
        <v>756 : 588</v>
      </c>
      <c r="AA7" s="113">
        <f>R7*1000000000+(R7-S7)*10000000+(U7-V7)*10000+(X7-Y7)-ROW(P7)/100</f>
        <v>14120180167.93</v>
      </c>
      <c r="AB7" s="95"/>
      <c r="AC7" s="114">
        <v>5</v>
      </c>
      <c r="AD7" s="115" t="str">
        <f>VLOOKUP($AC7,$O$3:$Z$7,2,FALSE)</f>
        <v>SV Mehle</v>
      </c>
      <c r="AE7" s="114">
        <f>VLOOKUP($AC7,$O$3:$Z$7,3,FALSE)</f>
        <v>8</v>
      </c>
      <c r="AF7" s="114" t="str">
        <f>VLOOKUP($AC7,$O$3:$Z$7,6,FALSE)</f>
        <v>2 : 14</v>
      </c>
      <c r="AG7" s="114" t="str">
        <f>VLOOKUP($AC7,$O$3:$Z$7,9,FALSE)</f>
        <v>5 : 27</v>
      </c>
      <c r="AH7" s="114" t="str">
        <f>VLOOKUP($AC7,$O$3:$Z$7,12,FALSE)</f>
        <v>525 : 760</v>
      </c>
    </row>
    <row r="8" spans="1:38" ht="12.75" customHeight="1" x14ac:dyDescent="0.2">
      <c r="A8" s="117"/>
      <c r="B8" s="118"/>
      <c r="C8" s="118"/>
      <c r="D8" s="118"/>
      <c r="E8" s="118"/>
      <c r="F8" s="118"/>
      <c r="G8" s="119"/>
      <c r="H8" s="120"/>
      <c r="I8" s="121"/>
      <c r="J8" s="122"/>
      <c r="K8" s="123"/>
      <c r="L8" s="124"/>
      <c r="M8" s="125"/>
      <c r="N8" s="108"/>
      <c r="O8" s="126"/>
      <c r="P8" s="126"/>
      <c r="Q8" s="126"/>
      <c r="R8" s="126"/>
      <c r="S8" s="126"/>
      <c r="T8" s="126"/>
      <c r="U8" s="126"/>
      <c r="V8" s="126"/>
      <c r="W8" s="126"/>
      <c r="X8" s="95"/>
      <c r="Y8" s="95"/>
      <c r="Z8" s="95"/>
      <c r="AA8" s="95"/>
      <c r="AB8" s="95"/>
    </row>
    <row r="9" spans="1:38" ht="12.75" customHeight="1" x14ac:dyDescent="0.2">
      <c r="A9" s="97">
        <v>5</v>
      </c>
      <c r="B9" s="98" t="str">
        <f>B3</f>
        <v>Fr</v>
      </c>
      <c r="C9" s="99" t="s">
        <v>78</v>
      </c>
      <c r="D9" s="98" t="str">
        <f>D3</f>
        <v>TuS Holle/Grasdorf</v>
      </c>
      <c r="E9" s="100" t="s">
        <v>2</v>
      </c>
      <c r="F9" s="98" t="str">
        <f>D4</f>
        <v>SV Mehle</v>
      </c>
      <c r="G9" s="101">
        <v>4</v>
      </c>
      <c r="H9" s="102">
        <v>0</v>
      </c>
      <c r="I9" s="103">
        <v>100</v>
      </c>
      <c r="J9" s="104">
        <v>54</v>
      </c>
      <c r="K9" s="105"/>
      <c r="L9" s="106">
        <f>IF($G9+$H9&lt;&gt;4,"",IF($G9&gt;$H9,2,IF($G9=$H9,1,0)))</f>
        <v>2</v>
      </c>
      <c r="M9" s="107">
        <f>IF($G9+$H9&lt;&gt;4,"",2-$L9)</f>
        <v>0</v>
      </c>
      <c r="N9" s="108" t="str">
        <f t="shared" si="0"/>
        <v/>
      </c>
      <c r="O9" s="126"/>
      <c r="P9" s="126"/>
      <c r="Q9" s="126"/>
      <c r="R9" s="126"/>
      <c r="S9" s="126"/>
      <c r="T9" s="126"/>
      <c r="U9" s="126"/>
      <c r="V9" s="126"/>
      <c r="W9" s="126"/>
      <c r="X9" s="95"/>
      <c r="Y9" s="95"/>
      <c r="Z9" s="95"/>
      <c r="AA9" s="95"/>
      <c r="AB9" s="95"/>
      <c r="AC9" s="127" t="s">
        <v>10</v>
      </c>
      <c r="AF9" s="128">
        <f>SUM(R$3:S7)/2</f>
        <v>40</v>
      </c>
      <c r="AG9" s="128">
        <f>SUM(U$3:V7)/2</f>
        <v>80</v>
      </c>
      <c r="AH9" s="128">
        <f>SUM(X$3:Y7)/2</f>
        <v>3319</v>
      </c>
    </row>
    <row r="10" spans="1:38" ht="12.75" customHeight="1" x14ac:dyDescent="0.2">
      <c r="A10" s="97">
        <v>6</v>
      </c>
      <c r="B10" s="98" t="str">
        <f>E38</f>
        <v>Do</v>
      </c>
      <c r="C10" s="99" t="s">
        <v>79</v>
      </c>
      <c r="D10" s="98" t="str">
        <f>F4</f>
        <v>TSV Sibbesse</v>
      </c>
      <c r="E10" s="100" t="s">
        <v>2</v>
      </c>
      <c r="F10" s="98" t="str">
        <f>D6</f>
        <v>TSV Brunkensen II</v>
      </c>
      <c r="G10" s="101">
        <v>1</v>
      </c>
      <c r="H10" s="102">
        <v>3</v>
      </c>
      <c r="I10" s="103">
        <v>82</v>
      </c>
      <c r="J10" s="104">
        <v>96</v>
      </c>
      <c r="K10" s="108"/>
      <c r="L10" s="106">
        <f>IF($G10+$H10&lt;&gt;4,"",IF($G10&gt;$H10,2,IF($G10=$H10,1,0)))</f>
        <v>0</v>
      </c>
      <c r="M10" s="107">
        <f>IF($G10+$H10&lt;&gt;4,"",2-$L10)</f>
        <v>2</v>
      </c>
      <c r="N10" s="108" t="str">
        <f t="shared" si="0"/>
        <v/>
      </c>
      <c r="O10" s="126"/>
      <c r="P10" s="126"/>
      <c r="Q10" s="126"/>
      <c r="R10" s="126"/>
      <c r="S10" s="126"/>
      <c r="T10" s="126"/>
      <c r="U10" s="126"/>
      <c r="V10" s="126"/>
      <c r="W10" s="126"/>
      <c r="X10" s="95"/>
      <c r="Y10" s="95"/>
      <c r="Z10" s="95"/>
      <c r="AA10" s="95"/>
      <c r="AB10" s="95"/>
    </row>
    <row r="11" spans="1:38" ht="12.75" customHeight="1" x14ac:dyDescent="0.2">
      <c r="A11" s="117"/>
      <c r="B11" s="118"/>
      <c r="C11" s="118"/>
      <c r="D11" s="118"/>
      <c r="E11" s="118"/>
      <c r="F11" s="118"/>
      <c r="G11" s="119"/>
      <c r="H11" s="120"/>
      <c r="I11" s="121"/>
      <c r="J11" s="122"/>
      <c r="K11" s="123"/>
      <c r="L11" s="124"/>
      <c r="M11" s="125"/>
      <c r="N11" s="108"/>
      <c r="O11" s="126"/>
      <c r="P11" s="126"/>
      <c r="Q11" s="126"/>
      <c r="R11" s="126"/>
      <c r="S11" s="126"/>
      <c r="T11" s="126"/>
      <c r="U11" s="126"/>
      <c r="V11" s="126"/>
      <c r="W11" s="126"/>
      <c r="X11" s="95"/>
      <c r="Y11" s="95"/>
      <c r="Z11" s="95"/>
      <c r="AA11" s="95"/>
      <c r="AB11" s="95"/>
    </row>
    <row r="12" spans="1:38" ht="12.75" customHeight="1" x14ac:dyDescent="0.2">
      <c r="A12" s="97">
        <v>7</v>
      </c>
      <c r="B12" s="98" t="str">
        <f>B7</f>
        <v>Di</v>
      </c>
      <c r="C12" s="99" t="s">
        <v>80</v>
      </c>
      <c r="D12" s="98" t="str">
        <f>F3</f>
        <v>SG Sarstedt / Bledeln</v>
      </c>
      <c r="E12" s="100" t="s">
        <v>2</v>
      </c>
      <c r="F12" s="98" t="str">
        <f>F4</f>
        <v>TSV Sibbesse</v>
      </c>
      <c r="G12" s="101">
        <v>1</v>
      </c>
      <c r="H12" s="102">
        <v>3</v>
      </c>
      <c r="I12" s="103">
        <v>68</v>
      </c>
      <c r="J12" s="104">
        <v>93</v>
      </c>
      <c r="K12" s="105"/>
      <c r="L12" s="106">
        <f>IF($G12+$H12&lt;&gt;4,"",IF($G12&gt;$H12,2,IF($G12=$H12,1,0)))</f>
        <v>0</v>
      </c>
      <c r="M12" s="107">
        <f>IF($G12+$H12&lt;&gt;4,"",2-$L12)</f>
        <v>2</v>
      </c>
      <c r="N12" s="108" t="str">
        <f t="shared" si="0"/>
        <v/>
      </c>
      <c r="O12" s="126"/>
      <c r="P12" s="126"/>
      <c r="Q12" s="126"/>
      <c r="R12" s="126"/>
      <c r="S12" s="126"/>
      <c r="T12" s="126"/>
      <c r="U12" s="126"/>
      <c r="V12" s="126"/>
      <c r="W12" s="126"/>
      <c r="X12" s="95"/>
      <c r="Y12" s="95"/>
      <c r="Z12" s="95"/>
      <c r="AA12" s="95"/>
      <c r="AB12" s="95"/>
    </row>
    <row r="13" spans="1:38" ht="12.75" customHeight="1" x14ac:dyDescent="0.2">
      <c r="A13" s="97">
        <v>8</v>
      </c>
      <c r="B13" s="98" t="str">
        <f>B4</f>
        <v>Di</v>
      </c>
      <c r="C13" s="99" t="s">
        <v>94</v>
      </c>
      <c r="D13" s="98" t="str">
        <f>D4</f>
        <v>SV Mehle</v>
      </c>
      <c r="E13" s="100" t="s">
        <v>2</v>
      </c>
      <c r="F13" s="98" t="str">
        <f>D6</f>
        <v>TSV Brunkensen II</v>
      </c>
      <c r="G13" s="101">
        <v>0</v>
      </c>
      <c r="H13" s="102">
        <v>4</v>
      </c>
      <c r="I13" s="103">
        <v>59</v>
      </c>
      <c r="J13" s="104">
        <v>100</v>
      </c>
      <c r="K13" s="108"/>
      <c r="L13" s="106">
        <f>IF($G13+$H13&lt;&gt;4,"",IF($G13&gt;$H13,2,IF($G13=$H13,1,0)))</f>
        <v>0</v>
      </c>
      <c r="M13" s="107">
        <f>IF($G13+$H13&lt;&gt;4,"",2-$L13)</f>
        <v>2</v>
      </c>
      <c r="N13" s="108" t="str">
        <f t="shared" si="0"/>
        <v/>
      </c>
      <c r="O13" s="126"/>
      <c r="P13" s="126"/>
      <c r="Q13" s="126"/>
      <c r="R13" s="126"/>
      <c r="S13" s="126"/>
      <c r="T13" s="126"/>
      <c r="U13" s="126"/>
      <c r="V13" s="126"/>
      <c r="W13" s="126"/>
      <c r="X13" s="95"/>
      <c r="Y13" s="95"/>
      <c r="Z13" s="95"/>
      <c r="AA13" s="95"/>
      <c r="AB13" s="95"/>
    </row>
    <row r="14" spans="1:38" ht="12.75" customHeight="1" x14ac:dyDescent="0.2">
      <c r="A14" s="197" t="s">
        <v>57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33"/>
      <c r="L14" s="133"/>
      <c r="M14" s="160"/>
      <c r="N14" s="108"/>
      <c r="O14" s="126"/>
      <c r="P14" s="126"/>
      <c r="Q14" s="126"/>
      <c r="R14" s="126"/>
      <c r="S14" s="126"/>
      <c r="T14" s="126"/>
      <c r="U14" s="126"/>
      <c r="V14" s="126"/>
      <c r="W14" s="126"/>
      <c r="X14" s="95"/>
      <c r="Y14" s="95"/>
      <c r="Z14" s="95"/>
      <c r="AA14" s="95"/>
      <c r="AB14" s="95"/>
    </row>
    <row r="15" spans="1:38" ht="12.75" customHeight="1" x14ac:dyDescent="0.2">
      <c r="A15" s="97">
        <v>9</v>
      </c>
      <c r="B15" s="98" t="str">
        <f>E39</f>
        <v>Di</v>
      </c>
      <c r="C15" s="99" t="s">
        <v>95</v>
      </c>
      <c r="D15" s="98" t="str">
        <f>D6</f>
        <v>TSV Brunkensen II</v>
      </c>
      <c r="E15" s="100" t="s">
        <v>2</v>
      </c>
      <c r="F15" s="98" t="str">
        <f>F3</f>
        <v>SG Sarstedt / Bledeln</v>
      </c>
      <c r="G15" s="101">
        <v>4</v>
      </c>
      <c r="H15" s="102">
        <v>0</v>
      </c>
      <c r="I15" s="103">
        <v>100</v>
      </c>
      <c r="J15" s="104">
        <v>55</v>
      </c>
      <c r="K15" s="105"/>
      <c r="L15" s="106">
        <f>IF($G15+$H15&lt;&gt;4,"",IF($G15&gt;$H15,2,IF($G15=$H15,1,0)))</f>
        <v>2</v>
      </c>
      <c r="M15" s="107">
        <f>IF($G15+$H15&lt;&gt;4,"",2-$L15)</f>
        <v>0</v>
      </c>
      <c r="N15" s="108" t="str">
        <f t="shared" si="0"/>
        <v/>
      </c>
      <c r="O15" s="126"/>
      <c r="P15" s="126"/>
      <c r="Q15" s="126"/>
      <c r="R15" s="126"/>
      <c r="S15" s="126"/>
      <c r="T15" s="126"/>
      <c r="U15" s="126"/>
      <c r="V15" s="126"/>
      <c r="W15" s="126"/>
      <c r="X15" s="95"/>
      <c r="Y15" s="95"/>
      <c r="Z15" s="95"/>
      <c r="AA15" s="95"/>
      <c r="AB15" s="95"/>
    </row>
    <row r="16" spans="1:38" ht="12.75" customHeight="1" x14ac:dyDescent="0.2">
      <c r="A16" s="97">
        <v>10</v>
      </c>
      <c r="B16" s="98" t="str">
        <f>B10</f>
        <v>Do</v>
      </c>
      <c r="C16" s="99" t="s">
        <v>81</v>
      </c>
      <c r="D16" s="98" t="str">
        <f>F4</f>
        <v>TSV Sibbesse</v>
      </c>
      <c r="E16" s="100" t="s">
        <v>2</v>
      </c>
      <c r="F16" s="98" t="str">
        <f>D3</f>
        <v>TuS Holle/Grasdorf</v>
      </c>
      <c r="G16" s="101">
        <v>3</v>
      </c>
      <c r="H16" s="102">
        <v>1</v>
      </c>
      <c r="I16" s="103">
        <v>85</v>
      </c>
      <c r="J16" s="104">
        <v>81</v>
      </c>
      <c r="K16" s="108"/>
      <c r="L16" s="106">
        <f>IF($G16+$H16&lt;&gt;4,"",IF($G16&gt;$H16,2,IF($G16=$H16,1,0)))</f>
        <v>2</v>
      </c>
      <c r="M16" s="107">
        <f>IF($G16+$H16&lt;&gt;4,"",2-$L16)</f>
        <v>0</v>
      </c>
      <c r="N16" s="108" t="str">
        <f t="shared" si="0"/>
        <v/>
      </c>
      <c r="O16" s="126"/>
      <c r="P16" s="126"/>
      <c r="Q16" s="126"/>
      <c r="R16" s="126"/>
      <c r="S16" s="126"/>
      <c r="T16" s="126"/>
      <c r="U16" s="126"/>
      <c r="V16" s="126"/>
      <c r="W16" s="126"/>
      <c r="X16" s="95"/>
      <c r="Y16" s="95"/>
      <c r="Z16" s="95"/>
      <c r="AA16" s="95"/>
      <c r="AB16" s="95"/>
    </row>
    <row r="17" spans="1:34" ht="12.75" customHeight="1" x14ac:dyDescent="0.2">
      <c r="A17" s="117"/>
      <c r="B17" s="118"/>
      <c r="C17" s="118"/>
      <c r="D17" s="118"/>
      <c r="E17" s="118"/>
      <c r="F17" s="118"/>
      <c r="G17" s="119"/>
      <c r="H17" s="120"/>
      <c r="I17" s="121"/>
      <c r="J17" s="122"/>
      <c r="K17" s="123"/>
      <c r="L17" s="124"/>
      <c r="M17" s="125"/>
      <c r="N17" s="108"/>
      <c r="O17" s="126"/>
      <c r="P17" s="126"/>
      <c r="Q17" s="126"/>
      <c r="R17" s="126"/>
      <c r="S17" s="126"/>
      <c r="T17" s="126"/>
      <c r="U17" s="126"/>
      <c r="V17" s="126"/>
      <c r="W17" s="126"/>
      <c r="X17" s="95"/>
      <c r="Y17" s="95"/>
      <c r="Z17" s="95"/>
      <c r="AA17" s="95"/>
      <c r="AB17" s="95"/>
    </row>
    <row r="18" spans="1:34" ht="12.75" customHeight="1" x14ac:dyDescent="0.2">
      <c r="A18" s="97">
        <v>11</v>
      </c>
      <c r="B18" s="98" t="str">
        <f>B7</f>
        <v>Di</v>
      </c>
      <c r="C18" s="99" t="s">
        <v>82</v>
      </c>
      <c r="D18" s="98" t="str">
        <f>F3</f>
        <v>SG Sarstedt / Bledeln</v>
      </c>
      <c r="E18" s="100" t="s">
        <v>2</v>
      </c>
      <c r="F18" s="98" t="str">
        <f>D3</f>
        <v>TuS Holle/Grasdorf</v>
      </c>
      <c r="G18" s="101">
        <v>0</v>
      </c>
      <c r="H18" s="102">
        <v>4</v>
      </c>
      <c r="I18" s="103">
        <v>61</v>
      </c>
      <c r="J18" s="104">
        <v>100</v>
      </c>
      <c r="K18" s="105"/>
      <c r="L18" s="106">
        <f>IF($G18+$H18&lt;&gt;4,"",IF($G18&gt;$H18,2,IF($G18=$H18,1,0)))</f>
        <v>0</v>
      </c>
      <c r="M18" s="107">
        <f>IF($G18+$H18&lt;&gt;4,"",2-$L18)</f>
        <v>2</v>
      </c>
      <c r="N18" s="108" t="str">
        <f t="shared" si="0"/>
        <v/>
      </c>
      <c r="O18" s="126"/>
      <c r="P18" s="126"/>
      <c r="Q18" s="126"/>
      <c r="R18" s="126"/>
      <c r="S18" s="126"/>
      <c r="T18" s="126"/>
      <c r="U18" s="126"/>
      <c r="V18" s="126"/>
      <c r="W18" s="126"/>
      <c r="X18" s="95"/>
      <c r="Y18" s="95"/>
      <c r="Z18" s="95"/>
      <c r="AA18" s="95"/>
      <c r="AB18" s="95"/>
    </row>
    <row r="19" spans="1:34" ht="12.75" customHeight="1" x14ac:dyDescent="0.2">
      <c r="A19" s="97">
        <v>12</v>
      </c>
      <c r="B19" s="98" t="str">
        <f>B10</f>
        <v>Do</v>
      </c>
      <c r="C19" s="99" t="s">
        <v>83</v>
      </c>
      <c r="D19" s="98" t="str">
        <f>F4</f>
        <v>TSV Sibbesse</v>
      </c>
      <c r="E19" s="100" t="s">
        <v>2</v>
      </c>
      <c r="F19" s="98" t="str">
        <f>D4</f>
        <v>SV Mehle</v>
      </c>
      <c r="G19" s="101">
        <v>4</v>
      </c>
      <c r="H19" s="102">
        <v>0</v>
      </c>
      <c r="I19" s="103">
        <v>100</v>
      </c>
      <c r="J19" s="104">
        <v>58</v>
      </c>
      <c r="K19" s="108"/>
      <c r="L19" s="106">
        <f>IF($G19+$H19&lt;&gt;4,"",IF($G19&gt;$H19,2,IF($G19=$H19,1,0)))</f>
        <v>2</v>
      </c>
      <c r="M19" s="107">
        <f>IF($G19+$H19&lt;&gt;4,"",2-$L19)</f>
        <v>0</v>
      </c>
      <c r="N19" s="108" t="str">
        <f t="shared" si="0"/>
        <v/>
      </c>
      <c r="O19" s="126"/>
      <c r="P19" s="126"/>
      <c r="Q19" s="126"/>
      <c r="R19" s="126"/>
      <c r="S19" s="126"/>
      <c r="T19" s="126"/>
      <c r="U19" s="126"/>
      <c r="V19" s="126"/>
      <c r="W19" s="126"/>
      <c r="X19" s="95"/>
      <c r="Y19" s="95"/>
      <c r="Z19" s="95"/>
      <c r="AA19" s="95"/>
      <c r="AB19" s="95"/>
    </row>
    <row r="20" spans="1:34" ht="12.75" customHeight="1" x14ac:dyDescent="0.2">
      <c r="A20" s="117"/>
      <c r="B20" s="118"/>
      <c r="C20" s="118"/>
      <c r="D20" s="118"/>
      <c r="E20" s="118"/>
      <c r="F20" s="118"/>
      <c r="G20" s="119"/>
      <c r="H20" s="120"/>
      <c r="I20" s="121"/>
      <c r="J20" s="122"/>
      <c r="K20" s="123"/>
      <c r="L20" s="124"/>
      <c r="M20" s="125"/>
      <c r="N20" s="108"/>
      <c r="O20" s="126"/>
      <c r="P20" s="126"/>
      <c r="Q20" s="126"/>
      <c r="R20" s="126"/>
      <c r="S20" s="126"/>
      <c r="T20" s="126"/>
      <c r="U20" s="126"/>
      <c r="V20" s="126"/>
      <c r="W20" s="126"/>
      <c r="X20" s="95"/>
      <c r="Y20" s="95"/>
      <c r="Z20" s="95"/>
      <c r="AA20" s="95"/>
      <c r="AB20" s="95"/>
    </row>
    <row r="21" spans="1:34" ht="12.75" customHeight="1" x14ac:dyDescent="0.2">
      <c r="A21" s="97">
        <v>13</v>
      </c>
      <c r="B21" s="98" t="str">
        <f>B3</f>
        <v>Fr</v>
      </c>
      <c r="C21" s="99" t="s">
        <v>88</v>
      </c>
      <c r="D21" s="98" t="str">
        <f>D3</f>
        <v>TuS Holle/Grasdorf</v>
      </c>
      <c r="E21" s="100" t="s">
        <v>2</v>
      </c>
      <c r="F21" s="98" t="str">
        <f>D6</f>
        <v>TSV Brunkensen II</v>
      </c>
      <c r="G21" s="101">
        <v>3</v>
      </c>
      <c r="H21" s="102">
        <v>1</v>
      </c>
      <c r="I21" s="103">
        <v>97</v>
      </c>
      <c r="J21" s="104">
        <v>76</v>
      </c>
      <c r="K21" s="105"/>
      <c r="L21" s="106">
        <f>IF($G21+$H21&lt;&gt;4,"",IF($G21&gt;$H21,2,IF($G21=$H21,1,0)))</f>
        <v>2</v>
      </c>
      <c r="M21" s="107">
        <f>IF($G21+$H21&lt;&gt;4,"",2-$L21)</f>
        <v>0</v>
      </c>
      <c r="N21" s="108" t="str">
        <f t="shared" si="0"/>
        <v/>
      </c>
    </row>
    <row r="22" spans="1:34" ht="12.75" customHeight="1" x14ac:dyDescent="0.2">
      <c r="A22" s="97">
        <v>14</v>
      </c>
      <c r="B22" s="98" t="str">
        <f>B4</f>
        <v>Di</v>
      </c>
      <c r="C22" s="99" t="s">
        <v>96</v>
      </c>
      <c r="D22" s="98" t="str">
        <f>D4</f>
        <v>SV Mehle</v>
      </c>
      <c r="E22" s="100" t="s">
        <v>2</v>
      </c>
      <c r="F22" s="98" t="str">
        <f>F3</f>
        <v>SG Sarstedt / Bledeln</v>
      </c>
      <c r="G22" s="101">
        <v>4</v>
      </c>
      <c r="H22" s="102">
        <v>0</v>
      </c>
      <c r="I22" s="103">
        <v>100</v>
      </c>
      <c r="J22" s="104">
        <v>60</v>
      </c>
      <c r="K22" s="108"/>
      <c r="L22" s="106">
        <f>IF($G22+$H22&lt;&gt;4,"",IF($G22&gt;$H22,2,IF($G22=$H22,1,0)))</f>
        <v>2</v>
      </c>
      <c r="M22" s="107">
        <f>IF($G22+$H22&lt;&gt;4,"",2-$L22)</f>
        <v>0</v>
      </c>
      <c r="N22" s="108" t="str">
        <f t="shared" si="0"/>
        <v/>
      </c>
      <c r="O22" s="130"/>
      <c r="P22" s="130"/>
      <c r="Q22" s="130"/>
      <c r="R22" s="130"/>
      <c r="S22" s="130"/>
      <c r="T22" s="130"/>
      <c r="U22" s="130"/>
      <c r="V22" s="130"/>
      <c r="W22" s="130"/>
      <c r="X22" s="131"/>
      <c r="Y22" s="131"/>
      <c r="Z22" s="131"/>
      <c r="AA22" s="131"/>
      <c r="AB22" s="131"/>
      <c r="AC22" s="132"/>
      <c r="AD22" s="132"/>
      <c r="AE22" s="132"/>
      <c r="AF22" s="132"/>
      <c r="AG22" s="132"/>
      <c r="AH22" s="132"/>
    </row>
    <row r="23" spans="1:34" ht="12.75" customHeight="1" x14ac:dyDescent="0.2">
      <c r="A23" s="117"/>
      <c r="B23" s="118"/>
      <c r="C23" s="118"/>
      <c r="D23" s="118"/>
      <c r="E23" s="118"/>
      <c r="F23" s="118"/>
      <c r="G23" s="119"/>
      <c r="H23" s="120"/>
      <c r="I23" s="121"/>
      <c r="J23" s="122"/>
      <c r="K23" s="123"/>
      <c r="L23" s="124"/>
      <c r="M23" s="125"/>
      <c r="N23" s="108"/>
    </row>
    <row r="24" spans="1:34" ht="12.75" customHeight="1" x14ac:dyDescent="0.2">
      <c r="A24" s="97">
        <v>15</v>
      </c>
      <c r="B24" s="98" t="str">
        <f>B4</f>
        <v>Di</v>
      </c>
      <c r="C24" s="99" t="s">
        <v>85</v>
      </c>
      <c r="D24" s="98" t="str">
        <f>D4</f>
        <v>SV Mehle</v>
      </c>
      <c r="E24" s="100" t="s">
        <v>2</v>
      </c>
      <c r="F24" s="98" t="str">
        <f>D3</f>
        <v>TuS Holle/Grasdorf</v>
      </c>
      <c r="G24" s="101">
        <v>0</v>
      </c>
      <c r="H24" s="102">
        <v>4</v>
      </c>
      <c r="I24" s="103">
        <v>72</v>
      </c>
      <c r="J24" s="104">
        <v>101</v>
      </c>
      <c r="K24" s="105"/>
      <c r="L24" s="106">
        <f>IF($G24+$H24&lt;&gt;4,"",IF($G24&gt;$H24,2,IF($G24=$H24,1,0)))</f>
        <v>0</v>
      </c>
      <c r="M24" s="107">
        <f>IF($G24+$H24&lt;&gt;4,"",2-$L24)</f>
        <v>2</v>
      </c>
      <c r="N24" s="108" t="str">
        <f t="shared" si="0"/>
        <v/>
      </c>
    </row>
    <row r="25" spans="1:34" ht="12.75" customHeight="1" x14ac:dyDescent="0.2">
      <c r="A25" s="97">
        <v>16</v>
      </c>
      <c r="B25" s="98" t="str">
        <f>E39</f>
        <v>Di</v>
      </c>
      <c r="C25" s="99" t="s">
        <v>85</v>
      </c>
      <c r="D25" s="98" t="str">
        <f>D6</f>
        <v>TSV Brunkensen II</v>
      </c>
      <c r="E25" s="100" t="s">
        <v>2</v>
      </c>
      <c r="F25" s="98" t="str">
        <f>F4</f>
        <v>TSV Sibbesse</v>
      </c>
      <c r="G25" s="101">
        <v>3</v>
      </c>
      <c r="H25" s="102">
        <v>1</v>
      </c>
      <c r="I25" s="103">
        <v>95</v>
      </c>
      <c r="J25" s="104">
        <v>69</v>
      </c>
      <c r="K25" s="108"/>
      <c r="L25" s="106">
        <f>IF($G25+$H25&lt;&gt;4,"",IF($G25&gt;$H25,2,IF($G25=$H25,1,0)))</f>
        <v>2</v>
      </c>
      <c r="M25" s="107">
        <f>IF($G25+$H25&lt;&gt;4,"",2-$L25)</f>
        <v>0</v>
      </c>
      <c r="N25" s="108" t="str">
        <f t="shared" si="0"/>
        <v/>
      </c>
    </row>
    <row r="26" spans="1:34" ht="12.75" customHeight="1" x14ac:dyDescent="0.2">
      <c r="A26" s="133"/>
      <c r="B26" s="118"/>
      <c r="C26" s="118"/>
      <c r="D26" s="118"/>
      <c r="E26" s="118"/>
      <c r="F26" s="118"/>
      <c r="G26" s="119"/>
      <c r="H26" s="120"/>
      <c r="I26" s="121"/>
      <c r="J26" s="122"/>
      <c r="K26" s="123"/>
      <c r="L26" s="124"/>
      <c r="M26" s="125"/>
      <c r="N26" s="108"/>
    </row>
    <row r="27" spans="1:34" ht="12.75" customHeight="1" x14ac:dyDescent="0.2">
      <c r="A27" s="97">
        <v>17</v>
      </c>
      <c r="B27" s="98" t="str">
        <f>B10</f>
        <v>Do</v>
      </c>
      <c r="C27" s="99" t="s">
        <v>84</v>
      </c>
      <c r="D27" s="98" t="str">
        <f>F4</f>
        <v>TSV Sibbesse</v>
      </c>
      <c r="E27" s="100" t="s">
        <v>2</v>
      </c>
      <c r="F27" s="98" t="str">
        <f>F3</f>
        <v>SG Sarstedt / Bledeln</v>
      </c>
      <c r="G27" s="101">
        <v>3</v>
      </c>
      <c r="H27" s="102">
        <v>1</v>
      </c>
      <c r="I27" s="103">
        <v>97</v>
      </c>
      <c r="J27" s="104">
        <v>75</v>
      </c>
      <c r="K27" s="105"/>
      <c r="L27" s="106">
        <f>IF($G27+$H27&lt;&gt;4,"",IF($G27&gt;$H27,2,IF($G27=$H27,1,0)))</f>
        <v>2</v>
      </c>
      <c r="M27" s="107">
        <f>IF($G27+$H27&lt;&gt;4,"",2-$L27)</f>
        <v>0</v>
      </c>
      <c r="N27" s="108" t="str">
        <f t="shared" si="0"/>
        <v/>
      </c>
    </row>
    <row r="28" spans="1:34" ht="12.75" customHeight="1" x14ac:dyDescent="0.2">
      <c r="A28" s="97">
        <v>18</v>
      </c>
      <c r="B28" s="98" t="str">
        <f>E39</f>
        <v>Di</v>
      </c>
      <c r="C28" s="99" t="s">
        <v>89</v>
      </c>
      <c r="D28" s="98" t="str">
        <f>D6</f>
        <v>TSV Brunkensen II</v>
      </c>
      <c r="E28" s="100" t="s">
        <v>2</v>
      </c>
      <c r="F28" s="98" t="str">
        <f>D4</f>
        <v>SV Mehle</v>
      </c>
      <c r="G28" s="101">
        <v>4</v>
      </c>
      <c r="H28" s="102">
        <v>0</v>
      </c>
      <c r="I28" s="103">
        <v>100</v>
      </c>
      <c r="J28" s="104">
        <v>58</v>
      </c>
      <c r="K28" s="108"/>
      <c r="L28" s="106">
        <f>IF($G28+$H28&lt;&gt;4,"",IF($G28&gt;$H28,2,IF($G28=$H28,1,0)))</f>
        <v>2</v>
      </c>
      <c r="M28" s="107">
        <f>IF($G28+$H28&lt;&gt;4,"",2-$L28)</f>
        <v>0</v>
      </c>
      <c r="N28" s="108" t="str">
        <f t="shared" si="0"/>
        <v/>
      </c>
    </row>
    <row r="29" spans="1:34" ht="12.75" customHeight="1" x14ac:dyDescent="0.2">
      <c r="A29" s="117"/>
      <c r="B29" s="118"/>
      <c r="C29" s="118"/>
      <c r="D29" s="118"/>
      <c r="E29" s="118"/>
      <c r="F29" s="118"/>
      <c r="G29" s="119"/>
      <c r="H29" s="120"/>
      <c r="I29" s="121"/>
      <c r="J29" s="122"/>
      <c r="K29" s="123"/>
      <c r="L29" s="124"/>
      <c r="M29" s="125"/>
      <c r="N29" s="108"/>
    </row>
    <row r="30" spans="1:34" ht="12.75" customHeight="1" x14ac:dyDescent="0.2">
      <c r="A30" s="97">
        <v>19</v>
      </c>
      <c r="B30" s="98" t="str">
        <f>B7</f>
        <v>Di</v>
      </c>
      <c r="C30" s="99" t="s">
        <v>86</v>
      </c>
      <c r="D30" s="98" t="str">
        <f>F3</f>
        <v>SG Sarstedt / Bledeln</v>
      </c>
      <c r="E30" s="100" t="s">
        <v>2</v>
      </c>
      <c r="F30" s="98" t="str">
        <f>D6</f>
        <v>TSV Brunkensen II</v>
      </c>
      <c r="G30" s="101">
        <v>1</v>
      </c>
      <c r="H30" s="102">
        <v>3</v>
      </c>
      <c r="I30" s="103">
        <v>88</v>
      </c>
      <c r="J30" s="104">
        <v>94</v>
      </c>
      <c r="K30" s="105"/>
      <c r="L30" s="106">
        <f>IF($G30+$H30&lt;&gt;4,"",IF($G30&gt;$H30,2,IF($G30=$H30,1,0)))</f>
        <v>0</v>
      </c>
      <c r="M30" s="107">
        <f>IF($G30+$H30&lt;&gt;4,"",2-$L30)</f>
        <v>2</v>
      </c>
      <c r="N30" s="108" t="str">
        <f t="shared" si="0"/>
        <v/>
      </c>
    </row>
    <row r="31" spans="1:34" ht="12.75" customHeight="1" x14ac:dyDescent="0.2">
      <c r="A31" s="97">
        <v>20</v>
      </c>
      <c r="B31" s="98" t="str">
        <f>B3</f>
        <v>Fr</v>
      </c>
      <c r="C31" s="99" t="s">
        <v>91</v>
      </c>
      <c r="D31" s="98" t="str">
        <f>D3</f>
        <v>TuS Holle/Grasdorf</v>
      </c>
      <c r="E31" s="100" t="s">
        <v>2</v>
      </c>
      <c r="F31" s="98" t="str">
        <f>F4</f>
        <v>TSV Sibbesse</v>
      </c>
      <c r="G31" s="101">
        <v>3</v>
      </c>
      <c r="H31" s="102">
        <v>1</v>
      </c>
      <c r="I31" s="103">
        <v>92</v>
      </c>
      <c r="J31" s="104">
        <v>89</v>
      </c>
      <c r="K31" s="108"/>
      <c r="L31" s="106">
        <f>IF($G31+$H31&lt;&gt;4,"",IF($G31&gt;$H31,2,IF($G31=$H31,1,0)))</f>
        <v>2</v>
      </c>
      <c r="M31" s="107">
        <f>IF($G31+$H31&lt;&gt;4,"",2-$L31)</f>
        <v>0</v>
      </c>
      <c r="N31" s="108" t="str">
        <f t="shared" si="0"/>
        <v/>
      </c>
    </row>
    <row r="32" spans="1:34" ht="12.75" customHeight="1" x14ac:dyDescent="0.2">
      <c r="A32" s="126"/>
      <c r="B32" s="126"/>
      <c r="C32" s="134"/>
      <c r="D32" s="105"/>
      <c r="E32" s="135"/>
      <c r="F32" s="136"/>
      <c r="L32" s="126"/>
      <c r="M32" s="126"/>
    </row>
    <row r="33" spans="1:34" s="132" customFormat="1" ht="12.75" customHeight="1" x14ac:dyDescent="0.2">
      <c r="A33" s="128" t="s">
        <v>10</v>
      </c>
      <c r="B33" s="137"/>
      <c r="C33" s="137"/>
      <c r="D33" s="138"/>
      <c r="E33" s="139"/>
      <c r="F33" s="138"/>
      <c r="G33" s="196">
        <f>SUM(G3:H32)</f>
        <v>80</v>
      </c>
      <c r="H33" s="196"/>
      <c r="I33" s="196">
        <f>SUM(I3:J32)</f>
        <v>3319</v>
      </c>
      <c r="J33" s="196"/>
      <c r="K33" s="137"/>
      <c r="L33" s="196">
        <f>SUM(L3:M32)</f>
        <v>40</v>
      </c>
      <c r="M33" s="196"/>
      <c r="N33" s="131"/>
      <c r="O33" s="129"/>
      <c r="P33" s="129"/>
      <c r="Q33" s="129"/>
      <c r="R33" s="129"/>
      <c r="S33" s="129"/>
      <c r="T33" s="129"/>
      <c r="U33" s="129"/>
      <c r="V33" s="129"/>
      <c r="W33" s="129"/>
      <c r="X33" s="105"/>
      <c r="Y33" s="105"/>
      <c r="Z33" s="105"/>
      <c r="AA33" s="105"/>
      <c r="AB33" s="105"/>
      <c r="AC33" s="116"/>
      <c r="AD33" s="116"/>
      <c r="AE33" s="116"/>
      <c r="AF33" s="116"/>
      <c r="AG33" s="116"/>
      <c r="AH33" s="116"/>
    </row>
    <row r="34" spans="1:34" x14ac:dyDescent="0.2">
      <c r="D34" s="136"/>
      <c r="E34" s="135"/>
      <c r="F34" s="136"/>
    </row>
    <row r="35" spans="1:34" x14ac:dyDescent="0.2">
      <c r="A35" s="141" t="s">
        <v>21</v>
      </c>
      <c r="B35" s="142"/>
      <c r="C35" s="143"/>
      <c r="D35" s="144" t="s">
        <v>72</v>
      </c>
      <c r="E35" s="48" t="s">
        <v>56</v>
      </c>
      <c r="F35" s="136"/>
      <c r="AD35" s="145" t="s">
        <v>23</v>
      </c>
      <c r="AE35" s="146"/>
      <c r="AF35" s="146"/>
      <c r="AG35" s="146"/>
      <c r="AH35" s="147"/>
    </row>
    <row r="36" spans="1:34" x14ac:dyDescent="0.2">
      <c r="A36" s="148"/>
      <c r="B36" s="148"/>
      <c r="C36" s="149"/>
      <c r="D36" s="144" t="s">
        <v>73</v>
      </c>
      <c r="E36" s="48" t="s">
        <v>58</v>
      </c>
      <c r="F36" s="136"/>
      <c r="AD36" s="150" t="s">
        <v>24</v>
      </c>
      <c r="AE36" s="151"/>
      <c r="AF36" s="151"/>
      <c r="AG36" s="151"/>
      <c r="AH36" s="152"/>
    </row>
    <row r="37" spans="1:34" x14ac:dyDescent="0.2">
      <c r="A37" s="129"/>
      <c r="B37" s="129"/>
      <c r="C37" s="153"/>
      <c r="D37" s="144" t="s">
        <v>74</v>
      </c>
      <c r="E37" s="48" t="s">
        <v>58</v>
      </c>
      <c r="F37" s="136"/>
      <c r="AD37" s="150" t="s">
        <v>25</v>
      </c>
      <c r="AE37" s="151"/>
      <c r="AF37" s="151"/>
      <c r="AG37" s="151"/>
      <c r="AH37" s="152"/>
    </row>
    <row r="38" spans="1:34" x14ac:dyDescent="0.2">
      <c r="A38" s="129"/>
      <c r="B38" s="129"/>
      <c r="C38" s="153"/>
      <c r="D38" s="144" t="s">
        <v>71</v>
      </c>
      <c r="E38" s="48" t="s">
        <v>55</v>
      </c>
      <c r="F38" s="136"/>
      <c r="AD38" s="150" t="s">
        <v>26</v>
      </c>
      <c r="AE38" s="151"/>
      <c r="AF38" s="151"/>
      <c r="AG38" s="151"/>
      <c r="AH38" s="152"/>
    </row>
    <row r="39" spans="1:34" x14ac:dyDescent="0.2">
      <c r="D39" s="144" t="s">
        <v>75</v>
      </c>
      <c r="E39" s="48" t="s">
        <v>58</v>
      </c>
      <c r="F39" s="136"/>
      <c r="AD39" s="154" t="s">
        <v>40</v>
      </c>
      <c r="AE39" s="155"/>
      <c r="AF39" s="155"/>
      <c r="AG39" s="155"/>
      <c r="AH39" s="156"/>
    </row>
    <row r="40" spans="1:34" x14ac:dyDescent="0.2">
      <c r="E40" s="3"/>
    </row>
  </sheetData>
  <mergeCells count="14">
    <mergeCell ref="O1:AA1"/>
    <mergeCell ref="AC1:AH1"/>
    <mergeCell ref="G33:H33"/>
    <mergeCell ref="I33:J33"/>
    <mergeCell ref="L33:M33"/>
    <mergeCell ref="A5:J5"/>
    <mergeCell ref="A14:J14"/>
    <mergeCell ref="D2:F2"/>
    <mergeCell ref="G2:H2"/>
    <mergeCell ref="I2:J2"/>
    <mergeCell ref="L2:M2"/>
    <mergeCell ref="A1:F1"/>
    <mergeCell ref="G1:J1"/>
    <mergeCell ref="L1:M1"/>
  </mergeCells>
  <pageMargins left="1" right="0.19685039370078741" top="0.59055118110236227" bottom="0.38" header="0.51181102362204722" footer="0.31"/>
  <pageSetup paperSize="9" scale="58" orientation="portrait" horizontalDpi="3600" verticalDpi="3600" r:id="rId1"/>
  <headerFooter alignWithMargins="0"/>
  <webPublishItems count="2">
    <webPublishItem id="26852" divId="Tabelle_2024_2025_26852" sourceType="range" sourceRef="A1:J31" destinationFile="W:\Daten\Dokumente\MAGIX\WEB\hobby-volleyball_web_files\StaffelC-Dateien2025.htm" autoRepublish="1"/>
    <webPublishItem id="29613" divId="Tabelle_2024_2025_29613" sourceType="range" sourceRef="AC1:AH7" destinationFile="W:\Daten\Dokumente\MAGIX\WEB\hobby-volleyball_web_files\StaffelCT-Dateien2025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lies mich</vt:lpstr>
      <vt:lpstr>StaffelA </vt:lpstr>
      <vt:lpstr>StaffelB</vt:lpstr>
      <vt:lpstr>Staffel C</vt:lpstr>
      <vt:lpstr>'Staffel C'!Druckbereich</vt:lpstr>
      <vt:lpstr>'StaffelA '!Druckbereich</vt:lpstr>
      <vt:lpstr>StaffelB!Druckbereich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 Schiller</dc:creator>
  <cp:lastModifiedBy>Frank Sürig</cp:lastModifiedBy>
  <cp:lastPrinted>2024-07-28T17:52:36Z</cp:lastPrinted>
  <dcterms:created xsi:type="dcterms:W3CDTF">2006-06-26T07:36:59Z</dcterms:created>
  <dcterms:modified xsi:type="dcterms:W3CDTF">2025-05-11T08:14:06Z</dcterms:modified>
</cp:coreProperties>
</file>