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W:\Daten\Web\hobby-volleyball\"/>
    </mc:Choice>
  </mc:AlternateContent>
  <bookViews>
    <workbookView xWindow="4725" yWindow="1650" windowWidth="23490" windowHeight="16035" firstSheet="1" activeTab="3"/>
  </bookViews>
  <sheets>
    <sheet name="lies mich" sheetId="12" state="hidden" r:id="rId1"/>
    <sheet name="Staffel A" sheetId="9" r:id="rId2"/>
    <sheet name="Staffel B" sheetId="14" r:id="rId3"/>
    <sheet name="Staffel C" sheetId="15" r:id="rId4"/>
  </sheets>
  <definedNames>
    <definedName name="_xlnm.Print_Area" localSheetId="1">'Staffel A'!$A$1:$AH$41</definedName>
    <definedName name="_xlnm.Print_Area" localSheetId="2">'Staffel B'!$A$1:$AH$41</definedName>
    <definedName name="_xlnm.Print_Area" localSheetId="3">'Staffel C'!$A$1:$AH$41</definedName>
  </definedNames>
  <calcPr calcId="152511"/>
</workbook>
</file>

<file path=xl/calcChain.xml><?xml version="1.0" encoding="utf-8"?>
<calcChain xmlns="http://schemas.openxmlformats.org/spreadsheetml/2006/main">
  <c r="F25" i="9" l="1"/>
  <c r="D25" i="9"/>
  <c r="F5" i="9"/>
  <c r="D5" i="9"/>
  <c r="D31" i="15" l="1"/>
  <c r="F25" i="15"/>
  <c r="D22" i="15"/>
  <c r="F18" i="15"/>
  <c r="F30" i="15"/>
  <c r="F24" i="15"/>
  <c r="D18" i="15"/>
  <c r="F13" i="15"/>
  <c r="I33" i="15" l="1"/>
  <c r="G33" i="15"/>
  <c r="N31" i="15"/>
  <c r="L31" i="15"/>
  <c r="M31" i="15" s="1"/>
  <c r="B31" i="15"/>
  <c r="N30" i="15"/>
  <c r="L30" i="15"/>
  <c r="M30" i="15" s="1"/>
  <c r="B30" i="15"/>
  <c r="N28" i="15"/>
  <c r="L28" i="15"/>
  <c r="M28" i="15" s="1"/>
  <c r="F28" i="15"/>
  <c r="D28" i="15"/>
  <c r="N27" i="15"/>
  <c r="L27" i="15"/>
  <c r="M27" i="15" s="1"/>
  <c r="B27" i="15"/>
  <c r="N25" i="15"/>
  <c r="L25" i="15"/>
  <c r="M25" i="15" s="1"/>
  <c r="B25" i="15"/>
  <c r="N24" i="15"/>
  <c r="L24" i="15"/>
  <c r="M24" i="15" s="1"/>
  <c r="B24" i="15"/>
  <c r="N22" i="15"/>
  <c r="L22" i="15"/>
  <c r="M22" i="15" s="1"/>
  <c r="B22" i="15"/>
  <c r="N21" i="15"/>
  <c r="L21" i="15"/>
  <c r="M21" i="15" s="1"/>
  <c r="B21" i="15"/>
  <c r="N19" i="15"/>
  <c r="L19" i="15"/>
  <c r="M19" i="15" s="1"/>
  <c r="B19" i="15"/>
  <c r="N18" i="15"/>
  <c r="L18" i="15"/>
  <c r="M18" i="15" s="1"/>
  <c r="B18" i="15"/>
  <c r="N16" i="15"/>
  <c r="L16" i="15"/>
  <c r="M16" i="15" s="1"/>
  <c r="F16" i="15"/>
  <c r="D16" i="15"/>
  <c r="F31" i="15" s="1"/>
  <c r="B16" i="15"/>
  <c r="N15" i="15"/>
  <c r="L15" i="15"/>
  <c r="M15" i="15" s="1"/>
  <c r="F15" i="15"/>
  <c r="D30" i="15" s="1"/>
  <c r="D15" i="15"/>
  <c r="B15" i="15"/>
  <c r="N13" i="15"/>
  <c r="L13" i="15"/>
  <c r="M13" i="15" s="1"/>
  <c r="N12" i="15"/>
  <c r="L12" i="15"/>
  <c r="M12" i="15" s="1"/>
  <c r="F12" i="15"/>
  <c r="D27" i="15" s="1"/>
  <c r="D12" i="15"/>
  <c r="F27" i="15" s="1"/>
  <c r="B12" i="15"/>
  <c r="N10" i="15"/>
  <c r="L10" i="15"/>
  <c r="M10" i="15" s="1"/>
  <c r="F10" i="15"/>
  <c r="D25" i="15" s="1"/>
  <c r="D10" i="15"/>
  <c r="B10" i="15"/>
  <c r="N9" i="15"/>
  <c r="L9" i="15"/>
  <c r="M9" i="15" s="1"/>
  <c r="F9" i="15"/>
  <c r="D24" i="15" s="1"/>
  <c r="D9" i="15"/>
  <c r="B9" i="15"/>
  <c r="P7" i="15"/>
  <c r="N7" i="15"/>
  <c r="L7" i="15"/>
  <c r="M7" i="15" s="1"/>
  <c r="F7" i="15"/>
  <c r="D7" i="15"/>
  <c r="F22" i="15" s="1"/>
  <c r="B7" i="15"/>
  <c r="P6" i="15"/>
  <c r="N6" i="15"/>
  <c r="L6" i="15"/>
  <c r="M6" i="15" s="1"/>
  <c r="F6" i="15"/>
  <c r="D21" i="15" s="1"/>
  <c r="D6" i="15"/>
  <c r="F21" i="15" s="1"/>
  <c r="B6" i="15"/>
  <c r="P5" i="15"/>
  <c r="P4" i="15"/>
  <c r="N4" i="15"/>
  <c r="L4" i="15"/>
  <c r="M4" i="15" s="1"/>
  <c r="F4" i="15"/>
  <c r="D19" i="15" s="1"/>
  <c r="D4" i="15"/>
  <c r="F19" i="15" s="1"/>
  <c r="B4" i="15"/>
  <c r="P3" i="15"/>
  <c r="N3" i="15"/>
  <c r="L3" i="15"/>
  <c r="M3" i="15" s="1"/>
  <c r="F3" i="15"/>
  <c r="D3" i="15"/>
  <c r="B3" i="15"/>
  <c r="D2" i="15"/>
  <c r="L33" i="15" l="1"/>
  <c r="R5" i="15"/>
  <c r="Y3" i="15"/>
  <c r="X6" i="15"/>
  <c r="Y6" i="15"/>
  <c r="S4" i="15"/>
  <c r="V5" i="15"/>
  <c r="X4" i="15"/>
  <c r="X5" i="15"/>
  <c r="V7" i="15"/>
  <c r="S7" i="15"/>
  <c r="Y5" i="15"/>
  <c r="Y7" i="15"/>
  <c r="U5" i="15"/>
  <c r="Y4" i="15"/>
  <c r="U4" i="15"/>
  <c r="X7" i="15"/>
  <c r="S5" i="15"/>
  <c r="U7" i="15"/>
  <c r="V4" i="15"/>
  <c r="R7" i="15"/>
  <c r="R4" i="15"/>
  <c r="R3" i="15"/>
  <c r="S6" i="15"/>
  <c r="S3" i="15"/>
  <c r="U3" i="15"/>
  <c r="R6" i="15"/>
  <c r="V3" i="15"/>
  <c r="U6" i="15"/>
  <c r="X3" i="15"/>
  <c r="V6" i="15"/>
  <c r="Z5" i="15" l="1"/>
  <c r="Z7" i="15"/>
  <c r="W5" i="15"/>
  <c r="Z4" i="15"/>
  <c r="Z6" i="15"/>
  <c r="Q5" i="15"/>
  <c r="AA5" i="15"/>
  <c r="W7" i="15"/>
  <c r="T5" i="15"/>
  <c r="Z3" i="15"/>
  <c r="AH9" i="15"/>
  <c r="W6" i="15"/>
  <c r="AA6" i="15"/>
  <c r="T6" i="15"/>
  <c r="Q6" i="15"/>
  <c r="W3" i="15"/>
  <c r="AG9" i="15"/>
  <c r="W4" i="15"/>
  <c r="AA3" i="15"/>
  <c r="Q3" i="15"/>
  <c r="T3" i="15"/>
  <c r="AF9" i="15"/>
  <c r="T4" i="15"/>
  <c r="Q4" i="15"/>
  <c r="AA4" i="15"/>
  <c r="Q7" i="15"/>
  <c r="T7" i="15"/>
  <c r="AA7" i="15"/>
  <c r="O4" i="15" l="1"/>
  <c r="O3" i="15"/>
  <c r="O5" i="15"/>
  <c r="O6" i="15"/>
  <c r="O7" i="15"/>
  <c r="AH3" i="15" l="1"/>
  <c r="AH4" i="15"/>
  <c r="AE3" i="15"/>
  <c r="AG4" i="15"/>
  <c r="AD3" i="15"/>
  <c r="AD4" i="15"/>
  <c r="AG3" i="15"/>
  <c r="AF3" i="15"/>
  <c r="AE4" i="15"/>
  <c r="AF4" i="15"/>
  <c r="AH7" i="15"/>
  <c r="AE5" i="15"/>
  <c r="AF6" i="15"/>
  <c r="AF5" i="15"/>
  <c r="AF7" i="15"/>
  <c r="AE7" i="15"/>
  <c r="AE6" i="15"/>
  <c r="AG6" i="15"/>
  <c r="AH6" i="15"/>
  <c r="AD6" i="15"/>
  <c r="AG5" i="15"/>
  <c r="AG7" i="15"/>
  <c r="AD5" i="15"/>
  <c r="AH5" i="15"/>
  <c r="AD7" i="15"/>
  <c r="I33" i="14" l="1"/>
  <c r="G33" i="14"/>
  <c r="N31" i="14"/>
  <c r="L31" i="14"/>
  <c r="M31" i="14" s="1"/>
  <c r="B31" i="14"/>
  <c r="N30" i="14"/>
  <c r="L30" i="14"/>
  <c r="M30" i="14" s="1"/>
  <c r="B30" i="14"/>
  <c r="N28" i="14"/>
  <c r="L28" i="14"/>
  <c r="M28" i="14" s="1"/>
  <c r="F28" i="14"/>
  <c r="D28" i="14"/>
  <c r="N27" i="14"/>
  <c r="L27" i="14"/>
  <c r="M27" i="14" s="1"/>
  <c r="B27" i="14"/>
  <c r="N25" i="14"/>
  <c r="L25" i="14"/>
  <c r="M25" i="14" s="1"/>
  <c r="B25" i="14"/>
  <c r="N24" i="14"/>
  <c r="L24" i="14"/>
  <c r="M24" i="14" s="1"/>
  <c r="B24" i="14"/>
  <c r="N22" i="14"/>
  <c r="L22" i="14"/>
  <c r="M22" i="14" s="1"/>
  <c r="B22" i="14"/>
  <c r="N21" i="14"/>
  <c r="L21" i="14"/>
  <c r="M21" i="14" s="1"/>
  <c r="B21" i="14"/>
  <c r="N19" i="14"/>
  <c r="L19" i="14"/>
  <c r="M19" i="14" s="1"/>
  <c r="B19" i="14"/>
  <c r="N18" i="14"/>
  <c r="L18" i="14"/>
  <c r="M18" i="14" s="1"/>
  <c r="B18" i="14"/>
  <c r="N16" i="14"/>
  <c r="L16" i="14"/>
  <c r="M16" i="14" s="1"/>
  <c r="F16" i="14"/>
  <c r="D31" i="14" s="1"/>
  <c r="D16" i="14"/>
  <c r="F31" i="14" s="1"/>
  <c r="N15" i="14"/>
  <c r="L15" i="14"/>
  <c r="M15" i="14" s="1"/>
  <c r="F15" i="14"/>
  <c r="D30" i="14" s="1"/>
  <c r="D15" i="14"/>
  <c r="F30" i="14" s="1"/>
  <c r="B15" i="14"/>
  <c r="N13" i="14"/>
  <c r="L13" i="14"/>
  <c r="M13" i="14" s="1"/>
  <c r="N12" i="14"/>
  <c r="L12" i="14"/>
  <c r="M12" i="14" s="1"/>
  <c r="F12" i="14"/>
  <c r="D27" i="14" s="1"/>
  <c r="D12" i="14"/>
  <c r="F27" i="14" s="1"/>
  <c r="B12" i="14"/>
  <c r="N10" i="14"/>
  <c r="L10" i="14"/>
  <c r="M10" i="14" s="1"/>
  <c r="F10" i="14"/>
  <c r="D25" i="14" s="1"/>
  <c r="D10" i="14"/>
  <c r="F25" i="14" s="1"/>
  <c r="B10" i="14"/>
  <c r="N9" i="14"/>
  <c r="M9" i="14"/>
  <c r="L9" i="14"/>
  <c r="F9" i="14"/>
  <c r="D24" i="14" s="1"/>
  <c r="D9" i="14"/>
  <c r="F24" i="14" s="1"/>
  <c r="B9" i="14"/>
  <c r="P7" i="14"/>
  <c r="N7" i="14"/>
  <c r="L7" i="14"/>
  <c r="M7" i="14" s="1"/>
  <c r="F7" i="14"/>
  <c r="D22" i="14" s="1"/>
  <c r="D7" i="14"/>
  <c r="F22" i="14" s="1"/>
  <c r="B7" i="14"/>
  <c r="P6" i="14"/>
  <c r="N6" i="14"/>
  <c r="L6" i="14"/>
  <c r="M6" i="14" s="1"/>
  <c r="F6" i="14"/>
  <c r="D21" i="14" s="1"/>
  <c r="D6" i="14"/>
  <c r="F21" i="14" s="1"/>
  <c r="B6" i="14"/>
  <c r="P5" i="14"/>
  <c r="P4" i="14"/>
  <c r="N4" i="14"/>
  <c r="L4" i="14"/>
  <c r="M4" i="14" s="1"/>
  <c r="F4" i="14"/>
  <c r="D19" i="14" s="1"/>
  <c r="D4" i="14"/>
  <c r="F19" i="14" s="1"/>
  <c r="B4" i="14"/>
  <c r="P3" i="14"/>
  <c r="N3" i="14"/>
  <c r="L3" i="14"/>
  <c r="M3" i="14" s="1"/>
  <c r="F3" i="14"/>
  <c r="D18" i="14" s="1"/>
  <c r="D3" i="14"/>
  <c r="B3" i="14"/>
  <c r="D2" i="14"/>
  <c r="L33" i="14" l="1"/>
  <c r="S7" i="14"/>
  <c r="F18" i="14"/>
  <c r="V6" i="14" s="1"/>
  <c r="V5" i="14" l="1"/>
  <c r="R5" i="14"/>
  <c r="U7" i="14"/>
  <c r="Y7" i="14"/>
  <c r="X4" i="14"/>
  <c r="Y6" i="14"/>
  <c r="R6" i="14"/>
  <c r="U5" i="14"/>
  <c r="Y5" i="14"/>
  <c r="V4" i="14"/>
  <c r="X3" i="14"/>
  <c r="S5" i="14"/>
  <c r="U3" i="14"/>
  <c r="U4" i="14"/>
  <c r="S4" i="14"/>
  <c r="R4" i="14"/>
  <c r="R7" i="14"/>
  <c r="S3" i="14"/>
  <c r="V3" i="14"/>
  <c r="X7" i="14"/>
  <c r="S6" i="14"/>
  <c r="X5" i="14"/>
  <c r="U6" i="14"/>
  <c r="W6" i="14" s="1"/>
  <c r="R3" i="14"/>
  <c r="Y3" i="14"/>
  <c r="Y4" i="14"/>
  <c r="X6" i="14"/>
  <c r="V7" i="14"/>
  <c r="Z7" i="14" l="1"/>
  <c r="Z4" i="14"/>
  <c r="Z5" i="14"/>
  <c r="Z6" i="14"/>
  <c r="W4" i="14"/>
  <c r="Z3" i="14"/>
  <c r="T6" i="14"/>
  <c r="W7" i="14"/>
  <c r="Q5" i="14"/>
  <c r="W5" i="14"/>
  <c r="Q6" i="14"/>
  <c r="W3" i="14"/>
  <c r="AG9" i="14"/>
  <c r="T5" i="14"/>
  <c r="AA5" i="14"/>
  <c r="AA7" i="14"/>
  <c r="T7" i="14"/>
  <c r="Q7" i="14"/>
  <c r="T4" i="14"/>
  <c r="AA4" i="14"/>
  <c r="Q4" i="14"/>
  <c r="AH9" i="14"/>
  <c r="AA6" i="14"/>
  <c r="AA3" i="14"/>
  <c r="T3" i="14"/>
  <c r="AF9" i="14"/>
  <c r="Q3" i="14"/>
  <c r="O4" i="14" l="1"/>
  <c r="O5" i="14"/>
  <c r="O7" i="14"/>
  <c r="O3" i="14"/>
  <c r="O6" i="14"/>
  <c r="AG7" i="14" l="1"/>
  <c r="AH4" i="14"/>
  <c r="AE5" i="14"/>
  <c r="AD7" i="14"/>
  <c r="AD5" i="14"/>
  <c r="AF4" i="14"/>
  <c r="AE4" i="14"/>
  <c r="AH7" i="14"/>
  <c r="AG5" i="14"/>
  <c r="AD4" i="14"/>
  <c r="AE6" i="14"/>
  <c r="AG3" i="14"/>
  <c r="AE7" i="14"/>
  <c r="AH6" i="14"/>
  <c r="AG6" i="14"/>
  <c r="AF6" i="14"/>
  <c r="AH3" i="14"/>
  <c r="AH5" i="14"/>
  <c r="AF7" i="14"/>
  <c r="AF5" i="14"/>
  <c r="AG4" i="14"/>
  <c r="AD6" i="14"/>
  <c r="AF3" i="14"/>
  <c r="AE3" i="14"/>
  <c r="AD3" i="14"/>
  <c r="I43" i="9" l="1"/>
  <c r="G43" i="9"/>
  <c r="N41" i="9"/>
  <c r="L41" i="9"/>
  <c r="M41" i="9" s="1"/>
  <c r="B41" i="9"/>
  <c r="N40" i="9"/>
  <c r="L40" i="9"/>
  <c r="M40" i="9" s="1"/>
  <c r="B40" i="9"/>
  <c r="N39" i="9"/>
  <c r="L39" i="9"/>
  <c r="M39" i="9" s="1"/>
  <c r="B39" i="9"/>
  <c r="N37" i="9"/>
  <c r="L37" i="9"/>
  <c r="M37" i="9" s="1"/>
  <c r="B37" i="9"/>
  <c r="N36" i="9"/>
  <c r="M36" i="9"/>
  <c r="L36" i="9"/>
  <c r="B36" i="9"/>
  <c r="N35" i="9"/>
  <c r="L35" i="9"/>
  <c r="M35" i="9" s="1"/>
  <c r="B35" i="9"/>
  <c r="N33" i="9"/>
  <c r="L33" i="9"/>
  <c r="M33" i="9" s="1"/>
  <c r="B33" i="9"/>
  <c r="N32" i="9"/>
  <c r="M32" i="9"/>
  <c r="L32" i="9"/>
  <c r="B32" i="9"/>
  <c r="N31" i="9"/>
  <c r="L31" i="9"/>
  <c r="M31" i="9" s="1"/>
  <c r="B31" i="9"/>
  <c r="N29" i="9"/>
  <c r="L29" i="9"/>
  <c r="M29" i="9" s="1"/>
  <c r="B29" i="9"/>
  <c r="N28" i="9"/>
  <c r="L28" i="9"/>
  <c r="M28" i="9" s="1"/>
  <c r="B28" i="9"/>
  <c r="N27" i="9"/>
  <c r="L27" i="9"/>
  <c r="M27" i="9" s="1"/>
  <c r="B27" i="9"/>
  <c r="N25" i="9"/>
  <c r="L25" i="9"/>
  <c r="M25" i="9" s="1"/>
  <c r="N24" i="9"/>
  <c r="L24" i="9"/>
  <c r="M24" i="9" s="1"/>
  <c r="B24" i="9"/>
  <c r="N23" i="9"/>
  <c r="L23" i="9"/>
  <c r="M23" i="9" s="1"/>
  <c r="B23" i="9"/>
  <c r="N21" i="9"/>
  <c r="L21" i="9"/>
  <c r="M21" i="9" s="1"/>
  <c r="F21" i="9"/>
  <c r="D41" i="9" s="1"/>
  <c r="D21" i="9"/>
  <c r="F41" i="9" s="1"/>
  <c r="B21" i="9"/>
  <c r="N20" i="9"/>
  <c r="L20" i="9"/>
  <c r="M20" i="9" s="1"/>
  <c r="F20" i="9"/>
  <c r="D40" i="9" s="1"/>
  <c r="D20" i="9"/>
  <c r="F40" i="9" s="1"/>
  <c r="B20" i="9"/>
  <c r="N19" i="9"/>
  <c r="L19" i="9"/>
  <c r="M19" i="9" s="1"/>
  <c r="F19" i="9"/>
  <c r="D39" i="9" s="1"/>
  <c r="D19" i="9"/>
  <c r="F39" i="9" s="1"/>
  <c r="B19" i="9"/>
  <c r="N17" i="9"/>
  <c r="M17" i="9"/>
  <c r="L17" i="9"/>
  <c r="F17" i="9"/>
  <c r="D37" i="9" s="1"/>
  <c r="D17" i="9"/>
  <c r="F37" i="9" s="1"/>
  <c r="B17" i="9"/>
  <c r="N16" i="9"/>
  <c r="L16" i="9"/>
  <c r="M16" i="9" s="1"/>
  <c r="F16" i="9"/>
  <c r="D36" i="9" s="1"/>
  <c r="D16" i="9"/>
  <c r="F36" i="9" s="1"/>
  <c r="B16" i="9"/>
  <c r="N15" i="9"/>
  <c r="L15" i="9"/>
  <c r="M15" i="9" s="1"/>
  <c r="F15" i="9"/>
  <c r="D35" i="9" s="1"/>
  <c r="D15" i="9"/>
  <c r="F35" i="9" s="1"/>
  <c r="B15" i="9"/>
  <c r="N13" i="9"/>
  <c r="L13" i="9"/>
  <c r="M13" i="9" s="1"/>
  <c r="F13" i="9"/>
  <c r="D33" i="9" s="1"/>
  <c r="D13" i="9"/>
  <c r="F33" i="9" s="1"/>
  <c r="B13" i="9"/>
  <c r="N12" i="9"/>
  <c r="L12" i="9"/>
  <c r="M12" i="9" s="1"/>
  <c r="F12" i="9"/>
  <c r="D32" i="9" s="1"/>
  <c r="D12" i="9"/>
  <c r="F32" i="9" s="1"/>
  <c r="B12" i="9"/>
  <c r="N11" i="9"/>
  <c r="L11" i="9"/>
  <c r="M11" i="9" s="1"/>
  <c r="F11" i="9"/>
  <c r="D31" i="9" s="1"/>
  <c r="D11" i="9"/>
  <c r="F31" i="9" s="1"/>
  <c r="B11" i="9"/>
  <c r="N9" i="9"/>
  <c r="L9" i="9"/>
  <c r="M9" i="9" s="1"/>
  <c r="F9" i="9"/>
  <c r="D29" i="9" s="1"/>
  <c r="D9" i="9"/>
  <c r="F29" i="9" s="1"/>
  <c r="B9" i="9"/>
  <c r="P8" i="9"/>
  <c r="N8" i="9"/>
  <c r="L8" i="9"/>
  <c r="M8" i="9" s="1"/>
  <c r="F8" i="9"/>
  <c r="D28" i="9" s="1"/>
  <c r="D8" i="9"/>
  <c r="F28" i="9" s="1"/>
  <c r="B8" i="9"/>
  <c r="P7" i="9"/>
  <c r="N7" i="9"/>
  <c r="L7" i="9"/>
  <c r="M7" i="9" s="1"/>
  <c r="F7" i="9"/>
  <c r="D27" i="9" s="1"/>
  <c r="D7" i="9"/>
  <c r="F27" i="9" s="1"/>
  <c r="P6" i="9"/>
  <c r="P5" i="9"/>
  <c r="N5" i="9"/>
  <c r="L5" i="9"/>
  <c r="M5" i="9" s="1"/>
  <c r="P4" i="9"/>
  <c r="N4" i="9"/>
  <c r="L4" i="9"/>
  <c r="M4" i="9" s="1"/>
  <c r="F4" i="9"/>
  <c r="D24" i="9" s="1"/>
  <c r="D4" i="9"/>
  <c r="F24" i="9" s="1"/>
  <c r="B4" i="9"/>
  <c r="P3" i="9"/>
  <c r="N3" i="9"/>
  <c r="L3" i="9"/>
  <c r="M3" i="9" s="1"/>
  <c r="F3" i="9"/>
  <c r="D23" i="9" s="1"/>
  <c r="D3" i="9"/>
  <c r="F23" i="9" s="1"/>
  <c r="B3" i="9"/>
  <c r="D2" i="9"/>
  <c r="X8" i="9" l="1"/>
  <c r="L43" i="9"/>
  <c r="R7" i="9"/>
  <c r="Y8" i="9"/>
  <c r="Y6" i="9"/>
  <c r="X3" i="9"/>
  <c r="X7" i="9"/>
  <c r="S4" i="9"/>
  <c r="X6" i="9"/>
  <c r="Y3" i="9"/>
  <c r="S3" i="9"/>
  <c r="Y5" i="9"/>
  <c r="V4" i="9"/>
  <c r="S7" i="9"/>
  <c r="U7" i="9"/>
  <c r="X4" i="9"/>
  <c r="V7" i="9"/>
  <c r="U4" i="9"/>
  <c r="Y4" i="9"/>
  <c r="U3" i="9"/>
  <c r="U5" i="9"/>
  <c r="S6" i="9"/>
  <c r="S8" i="9"/>
  <c r="S5" i="9"/>
  <c r="V3" i="9"/>
  <c r="R5" i="9"/>
  <c r="Y7" i="9"/>
  <c r="R6" i="9"/>
  <c r="R8" i="9"/>
  <c r="V5" i="9"/>
  <c r="U6" i="9"/>
  <c r="U8" i="9"/>
  <c r="R3" i="9"/>
  <c r="X5" i="9"/>
  <c r="V6" i="9"/>
  <c r="V8" i="9"/>
  <c r="R4" i="9"/>
  <c r="Z8" i="9" l="1"/>
  <c r="Z7" i="9"/>
  <c r="Z5" i="9"/>
  <c r="W5" i="9"/>
  <c r="W8" i="9"/>
  <c r="Z4" i="9"/>
  <c r="AF10" i="9"/>
  <c r="T3" i="9"/>
  <c r="AA3" i="9"/>
  <c r="Q3" i="9"/>
  <c r="W6" i="9"/>
  <c r="W7" i="9"/>
  <c r="T8" i="9"/>
  <c r="Q8" i="9"/>
  <c r="AA8" i="9"/>
  <c r="T4" i="9"/>
  <c r="Q4" i="9"/>
  <c r="AA4" i="9"/>
  <c r="T6" i="9"/>
  <c r="Q6" i="9"/>
  <c r="AA6" i="9"/>
  <c r="AG10" i="9"/>
  <c r="W3" i="9"/>
  <c r="AA5" i="9"/>
  <c r="T5" i="9"/>
  <c r="Q5" i="9"/>
  <c r="Z6" i="9"/>
  <c r="Z3" i="9"/>
  <c r="AH10" i="9"/>
  <c r="W4" i="9"/>
  <c r="T7" i="9"/>
  <c r="AA7" i="9"/>
  <c r="Q7" i="9"/>
  <c r="O3" i="9" l="1"/>
  <c r="O6" i="9"/>
  <c r="O4" i="9"/>
  <c r="O5" i="9"/>
  <c r="O7" i="9"/>
  <c r="O8" i="9"/>
  <c r="AH7" i="9" l="1"/>
  <c r="AD3" i="9"/>
  <c r="AE3" i="9"/>
  <c r="AF3" i="9"/>
  <c r="AD8" i="9"/>
  <c r="AH3" i="9"/>
  <c r="AG3" i="9"/>
  <c r="AE4" i="9"/>
  <c r="AG8" i="9"/>
  <c r="AF4" i="9"/>
  <c r="AF5" i="9"/>
  <c r="AG6" i="9"/>
  <c r="AE8" i="9"/>
  <c r="AE5" i="9"/>
  <c r="AD6" i="9"/>
  <c r="AH6" i="9"/>
  <c r="AH8" i="9"/>
  <c r="AD5" i="9"/>
  <c r="AD4" i="9"/>
  <c r="AD7" i="9"/>
  <c r="AH5" i="9"/>
  <c r="AG4" i="9"/>
  <c r="AF6" i="9"/>
  <c r="AE7" i="9"/>
  <c r="AF8" i="9"/>
  <c r="AH4" i="9"/>
  <c r="AF7" i="9"/>
  <c r="AG5" i="9"/>
  <c r="AG7" i="9"/>
  <c r="AE6" i="9"/>
</calcChain>
</file>

<file path=xl/sharedStrings.xml><?xml version="1.0" encoding="utf-8"?>
<sst xmlns="http://schemas.openxmlformats.org/spreadsheetml/2006/main" count="256" uniqueCount="82">
  <si>
    <t xml:space="preserve">Spiel-Nr. </t>
  </si>
  <si>
    <t>Datum</t>
  </si>
  <si>
    <t>-</t>
  </si>
  <si>
    <t>Punkte</t>
  </si>
  <si>
    <t>Sätze</t>
  </si>
  <si>
    <t>Ergebnis nach Sätzen</t>
  </si>
  <si>
    <t>Ergebnis nach Satzpunkten</t>
  </si>
  <si>
    <t>Rang</t>
  </si>
  <si>
    <t>Name</t>
  </si>
  <si>
    <t>Satz-punkte</t>
  </si>
  <si>
    <t>Total</t>
  </si>
  <si>
    <t>Ergebnis-Eingabe</t>
  </si>
  <si>
    <t>Gewonnene Sätze</t>
  </si>
  <si>
    <t>Abgegebene Sätze</t>
  </si>
  <si>
    <t>Erzielte Punkte</t>
  </si>
  <si>
    <t>Abgegebene Punkte</t>
  </si>
  <si>
    <t>Erzielte Satzpunkte</t>
  </si>
  <si>
    <t>Abgegebene Satzpunkte</t>
  </si>
  <si>
    <t>Rang-Hilfswert</t>
  </si>
  <si>
    <t>Automatische Berechnung</t>
  </si>
  <si>
    <t>Auswertung der Spielergebnisse (Spalten ausblenden!)</t>
  </si>
  <si>
    <t>Mannschaften:</t>
  </si>
  <si>
    <t>Anz. Spiele</t>
  </si>
  <si>
    <t>Eingaben oder Änderungen nur in den gelben Feldern!</t>
  </si>
  <si>
    <t>Spielpaarungen, Punkte und die aktuelle Tabelle</t>
  </si>
  <si>
    <t>errechnen sich automatisch aus den Eingaben</t>
  </si>
  <si>
    <t>in den gelben Feldern.</t>
  </si>
  <si>
    <t>Tag</t>
  </si>
  <si>
    <t>So funktioniert's:</t>
  </si>
  <si>
    <r>
      <t>Staffel 6</t>
    </r>
    <r>
      <rPr>
        <sz val="10"/>
        <rFont val="Arial"/>
      </rPr>
      <t>: Blanko-Vorlage für Staffel mit 6 Mannschaften</t>
    </r>
  </si>
  <si>
    <r>
      <t>Staffel 5</t>
    </r>
    <r>
      <rPr>
        <sz val="10"/>
        <rFont val="Arial"/>
      </rPr>
      <t>: Blanko-Vorlage für Staffel mit 5 Mannschaften</t>
    </r>
  </si>
  <si>
    <t>In jeder Staffel-Tabelle im gelben Bereich unten die Namen der Mannschaften eingeben.</t>
  </si>
  <si>
    <t>Fertig sind die Spielpläne!</t>
  </si>
  <si>
    <t>Spielergebnisse eintragen:</t>
  </si>
  <si>
    <t>Ergebnis nach Sätzen und nach gespielten Punkten in die entspr. gelben Felder eintragen</t>
  </si>
  <si>
    <t>Automatisch errechnen sich sofort die Punkte in den grünen Feldern</t>
  </si>
  <si>
    <t>Automatisch aktualisiert sich sofort die "aktuelle Tabelle"</t>
  </si>
  <si>
    <t>Automatisch erscheinen sofort die Spielpaarungen.</t>
  </si>
  <si>
    <r>
      <t>Vorbereitung für neue Saison</t>
    </r>
    <r>
      <rPr>
        <b/>
        <sz val="10"/>
        <rFont val="Arial"/>
        <family val="2"/>
      </rPr>
      <t xml:space="preserve"> (für 2008/2009 bereits erledigt):</t>
    </r>
  </si>
  <si>
    <t>Um die Muster-Datei als Vorlage für die Zukunft zu erhalten, diese Datei für die nächste Saison unter neuem Namen abspeichern.</t>
  </si>
  <si>
    <t>Keine Zellen verschieben!  Kopieren ist kein Problem.</t>
  </si>
  <si>
    <t>Datum und Wochentag der Spiele müssen manuell in den entspr. gelben Feldern ergänzt werden.</t>
  </si>
  <si>
    <t>Die Punkte im grünen Bereich errechnen sich jeweils durch eine Formel, die sich auf das Ergebnis nach Sätzen bezieht.</t>
  </si>
  <si>
    <t>Noch ein paar Hinweis:</t>
  </si>
  <si>
    <t>Die Spielpaarungen ergeben sich durch Zellbezüge auf die Mannschaftsliste unten im gelben Bereich. Deshalb in den Spielpaarungen keine Mannschaftsnamen verändern.</t>
  </si>
  <si>
    <t>Eingaben grundsätzlich nur in den gelben Bereichen, andernfalls könnten Formeln gelöscht werden.</t>
  </si>
  <si>
    <r>
      <t xml:space="preserve">Bei sämtlichen Eingaben (Mannschaftsnamen, Datum, Spielergebnisse) </t>
    </r>
    <r>
      <rPr>
        <b/>
        <u/>
        <sz val="10"/>
        <color indexed="10"/>
        <rFont val="Arial"/>
        <family val="2"/>
      </rPr>
      <t>nie Zellen verschieben</t>
    </r>
    <r>
      <rPr>
        <sz val="10"/>
        <rFont val="Arial"/>
      </rPr>
      <t>, weil sich dann auch die Formelbezüge verändern.</t>
    </r>
  </si>
  <si>
    <t>Zellen oder Zellinhalte in eine andere Zelle kopieren, ist kein Problem.</t>
  </si>
  <si>
    <t>Für die Berechnung der aktuellen Tabelle braucht's einige zusätzliche Hilfswerte, die sind in den Spalten O biss AA enthalten. Um die Optik nicht zu stören, sind diese Spalten ausgeblendet.</t>
  </si>
  <si>
    <r>
      <t>Staffel 4</t>
    </r>
    <r>
      <rPr>
        <sz val="10"/>
        <rFont val="Arial"/>
      </rPr>
      <t>: Blanko-Vorlage für Staffel mit 4 Mannschaften, die jeweils 3-mal gegeneinander spielen</t>
    </r>
  </si>
  <si>
    <t>In der neu angelegten Datei die Tabellenblätter so oft duplizieren, wie es der Anzahl der Staffeln in der nächsten Saison entspricht.</t>
  </si>
  <si>
    <t>Zur Kontrolle werden unterhalb der Spielergebnissen und unterhalb der aktuellen Tabelle die Summen ermittelt. Diese Summen müssen jeweils übereinstimmen, sonst ist irgendwo ein Fehler.</t>
  </si>
  <si>
    <t>Diese Datei enthält 3 Muster-Tabellen:</t>
  </si>
  <si>
    <t>Überflüssige Tabellenblätter entfernen, z.B. "Staffel 4", wenn's keine Staffel mit nur 4 Mannschaften gibt.</t>
  </si>
  <si>
    <t>S p i e l p l a n  Staffel  A</t>
  </si>
  <si>
    <t>DJK Hildesheim</t>
  </si>
  <si>
    <t>VSG Rössing/Nordst.</t>
  </si>
  <si>
    <t>MTV Banteln</t>
  </si>
  <si>
    <t>Mo</t>
  </si>
  <si>
    <t>Do</t>
  </si>
  <si>
    <t>Mi</t>
  </si>
  <si>
    <t>Fr</t>
  </si>
  <si>
    <t>SSG Algermissen I</t>
  </si>
  <si>
    <t>TSV Brunkensen I</t>
  </si>
  <si>
    <t>FSB Hildesheim I</t>
  </si>
  <si>
    <t>Weihnachtsferien</t>
  </si>
  <si>
    <t>S p i e l p l a n  Staffel  B</t>
  </si>
  <si>
    <t>VfV Hildesheim</t>
  </si>
  <si>
    <t>Di</t>
  </si>
  <si>
    <t>SSG Algermissen II</t>
  </si>
  <si>
    <t>TSV Brunkensen II</t>
  </si>
  <si>
    <t>S p i e l p l a n  Staffel  C</t>
  </si>
  <si>
    <t>TUS Holle/Grasdorf</t>
  </si>
  <si>
    <t>SV Hildesia Diekholzen</t>
  </si>
  <si>
    <t>SV Mehle</t>
  </si>
  <si>
    <t>TSV Sibbesse</t>
  </si>
  <si>
    <t>SG Borsum/Harsum/ Achtum I</t>
  </si>
  <si>
    <t xml:space="preserve"> </t>
  </si>
  <si>
    <t xml:space="preserve">Di. </t>
  </si>
  <si>
    <t>MTV Borsum/Harsum/Achtum II</t>
  </si>
  <si>
    <t>CVJM Sarstedt/MTV Bledeln</t>
  </si>
  <si>
    <t>Abschlusstabelle Tabelle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</si>
</sst>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0"/>
      <name val="Arial"/>
    </font>
    <font>
      <sz val="10"/>
      <name val="Arial"/>
    </font>
    <font>
      <sz val="12"/>
      <color indexed="5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55"/>
      <name val="Arial"/>
      <family val="2"/>
    </font>
    <font>
      <b/>
      <sz val="8"/>
      <color indexed="55"/>
      <name val="Arial"/>
      <family val="2"/>
    </font>
    <font>
      <b/>
      <u/>
      <sz val="9"/>
      <name val="Arial"/>
      <family val="2"/>
    </font>
    <font>
      <b/>
      <u/>
      <sz val="12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12"/>
      <color indexed="17"/>
      <name val="Arial"/>
      <family val="2"/>
    </font>
    <font>
      <sz val="12"/>
      <name val="Arial"/>
      <family val="2"/>
    </font>
    <font>
      <b/>
      <sz val="7"/>
      <color indexed="17"/>
      <name val="Arial"/>
      <family val="2"/>
    </font>
    <font>
      <sz val="8"/>
      <name val="Arial Narrow"/>
      <family val="2"/>
    </font>
    <font>
      <b/>
      <sz val="12"/>
      <color indexed="18"/>
      <name val="Arial"/>
      <family val="2"/>
    </font>
    <font>
      <sz val="10"/>
      <name val="Arial Narrow"/>
      <family val="2"/>
    </font>
    <font>
      <b/>
      <sz val="12"/>
      <color indexed="5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u/>
      <sz val="10"/>
      <color indexed="10"/>
      <name val="Arial"/>
      <family val="2"/>
    </font>
    <font>
      <sz val="8"/>
      <color indexed="55"/>
      <name val="Arial"/>
      <family val="2"/>
    </font>
    <font>
      <sz val="10"/>
      <name val="Arial"/>
      <family val="2"/>
    </font>
    <font>
      <b/>
      <sz val="9"/>
      <color indexed="22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55"/>
      <name val="Arial"/>
      <family val="2"/>
    </font>
    <font>
      <b/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3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17" fillId="2" borderId="4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/>
    <xf numFmtId="0" fontId="14" fillId="0" borderId="8" xfId="0" applyFont="1" applyBorder="1" applyAlignment="1">
      <alignment vertical="center"/>
    </xf>
    <xf numFmtId="0" fontId="6" fillId="0" borderId="1" xfId="0" applyFont="1" applyBorder="1"/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6" fillId="5" borderId="1" xfId="0" applyFont="1" applyFill="1" applyBorder="1"/>
    <xf numFmtId="0" fontId="6" fillId="5" borderId="9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6" fillId="5" borderId="13" xfId="0" applyFont="1" applyFill="1" applyBorder="1"/>
    <xf numFmtId="0" fontId="6" fillId="5" borderId="5" xfId="0" applyFont="1" applyFill="1" applyBorder="1"/>
    <xf numFmtId="0" fontId="6" fillId="5" borderId="6" xfId="0" applyFont="1" applyFill="1" applyBorder="1"/>
    <xf numFmtId="0" fontId="6" fillId="5" borderId="3" xfId="0" applyFont="1" applyFill="1" applyBorder="1"/>
    <xf numFmtId="0" fontId="6" fillId="5" borderId="0" xfId="0" applyFont="1" applyFill="1"/>
    <xf numFmtId="0" fontId="6" fillId="5" borderId="7" xfId="0" applyFont="1" applyFill="1" applyBorder="1"/>
    <xf numFmtId="0" fontId="6" fillId="5" borderId="14" xfId="0" applyFont="1" applyFill="1" applyBorder="1"/>
    <xf numFmtId="0" fontId="6" fillId="5" borderId="15" xfId="0" applyFont="1" applyFill="1" applyBorder="1"/>
    <xf numFmtId="0" fontId="6" fillId="5" borderId="16" xfId="0" applyFont="1" applyFill="1" applyBorder="1"/>
    <xf numFmtId="0" fontId="21" fillId="6" borderId="9" xfId="0" applyFont="1" applyFill="1" applyBorder="1"/>
    <xf numFmtId="0" fontId="23" fillId="0" borderId="0" xfId="0" applyFont="1"/>
    <xf numFmtId="0" fontId="24" fillId="0" borderId="0" xfId="0" applyFont="1"/>
    <xf numFmtId="0" fontId="26" fillId="0" borderId="0" xfId="0" applyFont="1"/>
    <xf numFmtId="0" fontId="6" fillId="5" borderId="9" xfId="0" applyFont="1" applyFill="1" applyBorder="1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14" fontId="6" fillId="5" borderId="4" xfId="0" applyNumberFormat="1" applyFont="1" applyFill="1" applyBorder="1" applyAlignment="1">
      <alignment horizontal="center"/>
    </xf>
    <xf numFmtId="0" fontId="7" fillId="0" borderId="0" xfId="0" applyFont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4" fillId="6" borderId="2" xfId="0" applyFont="1" applyFill="1" applyBorder="1"/>
    <xf numFmtId="0" fontId="4" fillId="6" borderId="4" xfId="0" applyFont="1" applyFill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27" fillId="0" borderId="0" xfId="0" applyFont="1"/>
    <xf numFmtId="0" fontId="26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7" fillId="4" borderId="3" xfId="0" applyFont="1" applyFill="1" applyBorder="1"/>
    <xf numFmtId="0" fontId="7" fillId="4" borderId="0" xfId="0" applyFont="1" applyFill="1" applyAlignment="1">
      <alignment horizontal="left"/>
    </xf>
    <xf numFmtId="0" fontId="7" fillId="4" borderId="0" xfId="0" applyFont="1" applyFill="1"/>
    <xf numFmtId="14" fontId="6" fillId="4" borderId="0" xfId="0" applyNumberFormat="1" applyFont="1" applyFill="1" applyAlignment="1">
      <alignment horizontal="center"/>
    </xf>
    <xf numFmtId="0" fontId="21" fillId="4" borderId="3" xfId="0" applyFont="1" applyFill="1" applyBorder="1" applyAlignment="1">
      <alignment horizontal="center"/>
    </xf>
    <xf numFmtId="0" fontId="6" fillId="4" borderId="0" xfId="0" applyFont="1" applyFill="1" applyAlignment="1">
      <alignment horizontal="left"/>
    </xf>
    <xf numFmtId="0" fontId="3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6" fillId="5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3" borderId="1" xfId="0" applyFont="1" applyFill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6" fillId="5" borderId="9" xfId="0" applyFont="1" applyFill="1" applyBorder="1" applyAlignment="1">
      <alignment horizontal="left" vertical="center"/>
    </xf>
    <xf numFmtId="14" fontId="6" fillId="5" borderId="4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0" fontId="7" fillId="4" borderId="0" xfId="0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7" fillId="4" borderId="0" xfId="0" applyFont="1" applyFill="1" applyAlignment="1">
      <alignment vertical="center" wrapText="1"/>
    </xf>
    <xf numFmtId="14" fontId="6" fillId="4" borderId="0" xfId="0" applyNumberFormat="1" applyFont="1" applyFill="1" applyAlignment="1">
      <alignment horizontal="center" vertical="center"/>
    </xf>
    <xf numFmtId="14" fontId="6" fillId="4" borderId="0" xfId="0" applyNumberFormat="1" applyFont="1" applyFill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0" fontId="21" fillId="0" borderId="1" xfId="0" applyFont="1" applyBorder="1" applyAlignment="1">
      <alignment horizontal="center" vertical="center" wrapText="1"/>
    </xf>
    <xf numFmtId="0" fontId="6" fillId="5" borderId="9" xfId="0" applyFont="1" applyFill="1" applyBorder="1" applyAlignment="1">
      <alignment horizontal="left" vertical="center" wrapText="1"/>
    </xf>
    <xf numFmtId="14" fontId="6" fillId="5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4" borderId="3" xfId="0" applyFont="1" applyFill="1" applyBorder="1" applyAlignment="1">
      <alignment vertical="center" wrapText="1"/>
    </xf>
    <xf numFmtId="0" fontId="7" fillId="4" borderId="0" xfId="0" applyFont="1" applyFill="1" applyAlignment="1">
      <alignment horizontal="left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left" vertical="center" wrapText="1"/>
    </xf>
    <xf numFmtId="0" fontId="29" fillId="0" borderId="1" xfId="0" applyFont="1" applyBorder="1" applyAlignment="1">
      <alignment vertical="center" wrapText="1"/>
    </xf>
    <xf numFmtId="0" fontId="30" fillId="4" borderId="0" xfId="0" applyFont="1" applyFill="1" applyAlignment="1">
      <alignment vertical="center" wrapText="1"/>
    </xf>
    <xf numFmtId="14" fontId="29" fillId="4" borderId="0" xfId="0" applyNumberFormat="1" applyFont="1" applyFill="1" applyAlignment="1">
      <alignment horizontal="center" vertical="center" wrapText="1"/>
    </xf>
    <xf numFmtId="0" fontId="29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30" fillId="0" borderId="0" xfId="0" applyFont="1" applyAlignment="1">
      <alignment wrapText="1"/>
    </xf>
    <xf numFmtId="0" fontId="29" fillId="5" borderId="1" xfId="0" applyFont="1" applyFill="1" applyBorder="1" applyAlignment="1">
      <alignment wrapText="1"/>
    </xf>
    <xf numFmtId="0" fontId="29" fillId="0" borderId="0" xfId="0" applyFont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0" fontId="29" fillId="0" borderId="0" xfId="0" applyFont="1"/>
    <xf numFmtId="0" fontId="31" fillId="0" borderId="0" xfId="0" applyFont="1"/>
    <xf numFmtId="0" fontId="30" fillId="0" borderId="0" xfId="0" applyFont="1"/>
    <xf numFmtId="0" fontId="29" fillId="5" borderId="1" xfId="0" applyFont="1" applyFill="1" applyBorder="1"/>
    <xf numFmtId="0" fontId="21" fillId="9" borderId="2" xfId="0" applyFont="1" applyFill="1" applyBorder="1" applyAlignment="1">
      <alignment vertical="center"/>
    </xf>
    <xf numFmtId="0" fontId="6" fillId="9" borderId="10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6" fillId="9" borderId="12" xfId="0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/>
    </xf>
    <xf numFmtId="0" fontId="4" fillId="9" borderId="0" xfId="0" applyFont="1" applyFill="1" applyAlignment="1">
      <alignment horizontal="center"/>
    </xf>
    <xf numFmtId="0" fontId="6" fillId="9" borderId="0" xfId="0" applyFont="1" applyFill="1" applyAlignment="1">
      <alignment horizontal="center"/>
    </xf>
    <xf numFmtId="0" fontId="0" fillId="9" borderId="0" xfId="0" applyFill="1"/>
    <xf numFmtId="14" fontId="32" fillId="5" borderId="4" xfId="0" applyNumberFormat="1" applyFont="1" applyFill="1" applyBorder="1" applyAlignment="1">
      <alignment horizontal="center"/>
    </xf>
    <xf numFmtId="0" fontId="18" fillId="8" borderId="9" xfId="0" applyFont="1" applyFill="1" applyBorder="1" applyAlignment="1">
      <alignment horizontal="center" vertical="center"/>
    </xf>
    <xf numFmtId="0" fontId="18" fillId="8" borderId="2" xfId="0" applyFont="1" applyFill="1" applyBorder="1" applyAlignment="1">
      <alignment horizontal="center" vertical="center"/>
    </xf>
    <xf numFmtId="0" fontId="18" fillId="8" borderId="4" xfId="0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10" fillId="5" borderId="9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27" fillId="4" borderId="9" xfId="0" applyFont="1" applyFill="1" applyBorder="1" applyAlignment="1">
      <alignment horizontal="center"/>
    </xf>
    <xf numFmtId="0" fontId="27" fillId="4" borderId="2" xfId="0" applyFont="1" applyFill="1" applyBorder="1" applyAlignment="1">
      <alignment horizontal="center"/>
    </xf>
    <xf numFmtId="0" fontId="27" fillId="4" borderId="4" xfId="0" applyFont="1" applyFill="1" applyBorder="1" applyAlignment="1">
      <alignment horizontal="center"/>
    </xf>
    <xf numFmtId="0" fontId="21" fillId="4" borderId="9" xfId="0" applyFont="1" applyFill="1" applyBorder="1" applyAlignment="1">
      <alignment horizontal="center"/>
    </xf>
    <xf numFmtId="0" fontId="21" fillId="4" borderId="2" xfId="0" applyFont="1" applyFill="1" applyBorder="1" applyAlignment="1">
      <alignment horizontal="center"/>
    </xf>
    <xf numFmtId="0" fontId="21" fillId="4" borderId="4" xfId="0" applyFont="1" applyFill="1" applyBorder="1" applyAlignment="1">
      <alignment horizontal="center"/>
    </xf>
    <xf numFmtId="0" fontId="20" fillId="7" borderId="9" xfId="0" applyFont="1" applyFill="1" applyBorder="1" applyAlignment="1">
      <alignment horizontal="center" vertical="center"/>
    </xf>
    <xf numFmtId="0" fontId="20" fillId="7" borderId="2" xfId="0" applyFont="1" applyFill="1" applyBorder="1" applyAlignment="1">
      <alignment horizontal="center" vertical="center"/>
    </xf>
    <xf numFmtId="0" fontId="20" fillId="7" borderId="4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1" fillId="9" borderId="9" xfId="0" applyFont="1" applyFill="1" applyBorder="1" applyAlignment="1">
      <alignment horizontal="center" vertical="center"/>
    </xf>
    <xf numFmtId="0" fontId="21" fillId="9" borderId="2" xfId="0" applyFont="1" applyFill="1" applyBorder="1" applyAlignment="1">
      <alignment horizontal="center" vertical="center"/>
    </xf>
    <xf numFmtId="0" fontId="21" fillId="9" borderId="4" xfId="0" applyFont="1" applyFill="1" applyBorder="1" applyAlignment="1">
      <alignment horizontal="center" vertical="center"/>
    </xf>
    <xf numFmtId="0" fontId="21" fillId="4" borderId="9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21" fillId="4" borderId="9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RowHeight="12.75" x14ac:dyDescent="0.2"/>
  <cols>
    <col min="1" max="1" width="170.7109375" customWidth="1"/>
  </cols>
  <sheetData>
    <row r="1" spans="1:1" ht="15.75" x14ac:dyDescent="0.25">
      <c r="A1" s="50" t="s">
        <v>28</v>
      </c>
    </row>
    <row r="3" spans="1:1" x14ac:dyDescent="0.2">
      <c r="A3" t="s">
        <v>52</v>
      </c>
    </row>
    <row r="4" spans="1:1" x14ac:dyDescent="0.2">
      <c r="A4" s="49" t="s">
        <v>29</v>
      </c>
    </row>
    <row r="5" spans="1:1" x14ac:dyDescent="0.2">
      <c r="A5" s="49" t="s">
        <v>30</v>
      </c>
    </row>
    <row r="6" spans="1:1" x14ac:dyDescent="0.2">
      <c r="A6" s="49" t="s">
        <v>49</v>
      </c>
    </row>
    <row r="8" spans="1:1" x14ac:dyDescent="0.2">
      <c r="A8" s="49" t="s">
        <v>38</v>
      </c>
    </row>
    <row r="9" spans="1:1" x14ac:dyDescent="0.2">
      <c r="A9" t="s">
        <v>39</v>
      </c>
    </row>
    <row r="10" spans="1:1" x14ac:dyDescent="0.2">
      <c r="A10" t="s">
        <v>50</v>
      </c>
    </row>
    <row r="11" spans="1:1" x14ac:dyDescent="0.2">
      <c r="A11" t="s">
        <v>53</v>
      </c>
    </row>
    <row r="12" spans="1:1" x14ac:dyDescent="0.2">
      <c r="A12" t="s">
        <v>31</v>
      </c>
    </row>
    <row r="13" spans="1:1" x14ac:dyDescent="0.2">
      <c r="A13" t="s">
        <v>37</v>
      </c>
    </row>
    <row r="14" spans="1:1" x14ac:dyDescent="0.2">
      <c r="A14" t="s">
        <v>41</v>
      </c>
    </row>
    <row r="15" spans="1:1" x14ac:dyDescent="0.2">
      <c r="A15" t="s">
        <v>32</v>
      </c>
    </row>
    <row r="17" spans="1:1" x14ac:dyDescent="0.2">
      <c r="A17" s="49" t="s">
        <v>33</v>
      </c>
    </row>
    <row r="18" spans="1:1" x14ac:dyDescent="0.2">
      <c r="A18" t="s">
        <v>34</v>
      </c>
    </row>
    <row r="19" spans="1:1" x14ac:dyDescent="0.2">
      <c r="A19" t="s">
        <v>35</v>
      </c>
    </row>
    <row r="20" spans="1:1" x14ac:dyDescent="0.2">
      <c r="A20" t="s">
        <v>36</v>
      </c>
    </row>
    <row r="21" spans="1:1" x14ac:dyDescent="0.2">
      <c r="A21" t="s">
        <v>51</v>
      </c>
    </row>
    <row r="24" spans="1:1" x14ac:dyDescent="0.2">
      <c r="A24" s="49" t="s">
        <v>43</v>
      </c>
    </row>
    <row r="25" spans="1:1" x14ac:dyDescent="0.2">
      <c r="A25" t="s">
        <v>45</v>
      </c>
    </row>
    <row r="26" spans="1:1" x14ac:dyDescent="0.2">
      <c r="A26" t="s">
        <v>46</v>
      </c>
    </row>
    <row r="27" spans="1:1" x14ac:dyDescent="0.2">
      <c r="A27" t="s">
        <v>47</v>
      </c>
    </row>
    <row r="28" spans="1:1" x14ac:dyDescent="0.2">
      <c r="A28" t="s">
        <v>44</v>
      </c>
    </row>
    <row r="29" spans="1:1" x14ac:dyDescent="0.2">
      <c r="A29" t="s">
        <v>42</v>
      </c>
    </row>
    <row r="30" spans="1:1" x14ac:dyDescent="0.2">
      <c r="A30" t="s">
        <v>48</v>
      </c>
    </row>
    <row r="32" spans="1:1" x14ac:dyDescent="0.2">
      <c r="A32" s="49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AL50"/>
  <sheetViews>
    <sheetView zoomScale="95" workbookViewId="0">
      <pane ySplit="2" topLeftCell="A3" activePane="bottomLeft" state="frozen"/>
      <selection sqref="A1:F1"/>
      <selection pane="bottomLeft" activeCell="AC1" sqref="AC1:AH1"/>
    </sheetView>
  </sheetViews>
  <sheetFormatPr baseColWidth="10" defaultRowHeight="12.75" x14ac:dyDescent="0.2"/>
  <cols>
    <col min="1" max="1" width="5.5703125" style="2" customWidth="1"/>
    <col min="2" max="2" width="3.7109375" style="2" customWidth="1"/>
    <col min="3" max="3" width="10.5703125" style="2" customWidth="1"/>
    <col min="4" max="4" width="20.7109375" style="2" customWidth="1"/>
    <col min="5" max="5" width="3.7109375" style="2" customWidth="1"/>
    <col min="6" max="6" width="20.7109375" style="2" customWidth="1"/>
    <col min="7" max="8" width="5.7109375" style="20" customWidth="1"/>
    <col min="9" max="10" width="6.7109375" style="22" customWidth="1"/>
    <col min="11" max="11" width="0.7109375" style="22" customWidth="1"/>
    <col min="12" max="13" width="6" style="22" customWidth="1"/>
    <col min="14" max="14" width="3.7109375" style="3" customWidth="1"/>
    <col min="15" max="15" width="5.140625" style="22" hidden="1" customWidth="1"/>
    <col min="16" max="16" width="20.7109375" style="22" hidden="1" customWidth="1"/>
    <col min="17" max="17" width="5.85546875" style="22" hidden="1" customWidth="1"/>
    <col min="18" max="19" width="5.5703125" style="22" hidden="1" customWidth="1"/>
    <col min="20" max="20" width="6.5703125" style="22" hidden="1" customWidth="1"/>
    <col min="21" max="23" width="5.5703125" style="22" hidden="1" customWidth="1"/>
    <col min="24" max="25" width="5.5703125" style="3" hidden="1" customWidth="1"/>
    <col min="26" max="26" width="6.5703125" style="3" hidden="1" customWidth="1"/>
    <col min="27" max="27" width="9.5703125" style="3" hidden="1" customWidth="1"/>
    <col min="28" max="28" width="1.5703125" style="3" hidden="1" customWidth="1"/>
    <col min="29" max="29" width="5.42578125" customWidth="1"/>
    <col min="30" max="30" width="20.5703125" bestFit="1" customWidth="1"/>
    <col min="31" max="31" width="5.85546875" customWidth="1"/>
    <col min="32" max="34" width="8.42578125" customWidth="1"/>
    <col min="35" max="35" width="11.42578125" customWidth="1"/>
  </cols>
  <sheetData>
    <row r="1" spans="1:38" s="9" customFormat="1" ht="19.5" customHeight="1" x14ac:dyDescent="0.2">
      <c r="A1" s="178" t="s">
        <v>54</v>
      </c>
      <c r="B1" s="179"/>
      <c r="C1" s="179"/>
      <c r="D1" s="179"/>
      <c r="E1" s="179"/>
      <c r="F1" s="180"/>
      <c r="G1" s="163" t="s">
        <v>11</v>
      </c>
      <c r="H1" s="164"/>
      <c r="I1" s="164"/>
      <c r="J1" s="165"/>
      <c r="K1" s="18"/>
      <c r="L1" s="166" t="s">
        <v>19</v>
      </c>
      <c r="M1" s="167"/>
      <c r="N1" s="23"/>
      <c r="O1" s="174" t="s">
        <v>20</v>
      </c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6"/>
      <c r="AB1" s="8"/>
      <c r="AC1" s="153" t="s">
        <v>81</v>
      </c>
      <c r="AD1" s="154"/>
      <c r="AE1" s="154"/>
      <c r="AF1" s="154"/>
      <c r="AG1" s="154"/>
      <c r="AH1" s="155"/>
      <c r="AI1" s="57"/>
      <c r="AJ1" s="57"/>
      <c r="AK1" s="57"/>
      <c r="AL1" s="57"/>
    </row>
    <row r="2" spans="1:38" s="57" customFormat="1" ht="24.75" customHeight="1" x14ac:dyDescent="0.2">
      <c r="A2" s="53" t="s">
        <v>0</v>
      </c>
      <c r="B2" s="54" t="s">
        <v>27</v>
      </c>
      <c r="C2" s="55" t="s">
        <v>1</v>
      </c>
      <c r="D2" s="177" t="str">
        <f>IF(D45="","Bitte zuerst die 6 Mannschaftsnamen unten ab Zeile 45 eingeben","Spielpaarungen")</f>
        <v>Spielpaarungen</v>
      </c>
      <c r="E2" s="177"/>
      <c r="F2" s="177"/>
      <c r="G2" s="157" t="s">
        <v>5</v>
      </c>
      <c r="H2" s="158"/>
      <c r="I2" s="159" t="s">
        <v>6</v>
      </c>
      <c r="J2" s="160"/>
      <c r="K2" s="19"/>
      <c r="L2" s="161" t="s">
        <v>3</v>
      </c>
      <c r="M2" s="162"/>
      <c r="N2" s="19"/>
      <c r="O2" s="58" t="s">
        <v>7</v>
      </c>
      <c r="P2" s="58" t="s">
        <v>8</v>
      </c>
      <c r="Q2" s="58" t="s">
        <v>22</v>
      </c>
      <c r="R2" s="12" t="s">
        <v>14</v>
      </c>
      <c r="S2" s="13" t="s">
        <v>15</v>
      </c>
      <c r="T2" s="58" t="s">
        <v>3</v>
      </c>
      <c r="U2" s="12" t="s">
        <v>12</v>
      </c>
      <c r="V2" s="13" t="s">
        <v>13</v>
      </c>
      <c r="W2" s="58" t="s">
        <v>4</v>
      </c>
      <c r="X2" s="13" t="s">
        <v>16</v>
      </c>
      <c r="Y2" s="13" t="s">
        <v>17</v>
      </c>
      <c r="Z2" s="58" t="s">
        <v>9</v>
      </c>
      <c r="AA2" s="14" t="s">
        <v>18</v>
      </c>
      <c r="AB2" s="17"/>
      <c r="AC2" s="10" t="s">
        <v>7</v>
      </c>
      <c r="AD2" s="10" t="s">
        <v>8</v>
      </c>
      <c r="AE2" s="10" t="s">
        <v>22</v>
      </c>
      <c r="AF2" s="10" t="s">
        <v>3</v>
      </c>
      <c r="AG2" s="10" t="s">
        <v>4</v>
      </c>
      <c r="AH2" s="10" t="s">
        <v>9</v>
      </c>
    </row>
    <row r="3" spans="1:38" ht="12.75" customHeight="1" x14ac:dyDescent="0.2">
      <c r="A3" s="59">
        <v>1</v>
      </c>
      <c r="B3" s="52" t="str">
        <f>E45</f>
        <v>Mo</v>
      </c>
      <c r="C3" s="56"/>
      <c r="D3" s="24" t="str">
        <f>D45</f>
        <v>FSB Hildesheim I</v>
      </c>
      <c r="E3" s="60" t="s">
        <v>2</v>
      </c>
      <c r="F3" s="24" t="str">
        <f>D46</f>
        <v>SSG Algermissen I</v>
      </c>
      <c r="G3" s="28">
        <v>4</v>
      </c>
      <c r="H3" s="29">
        <v>0</v>
      </c>
      <c r="I3" s="30">
        <v>100</v>
      </c>
      <c r="J3" s="31">
        <v>60</v>
      </c>
      <c r="K3" s="3"/>
      <c r="L3" s="32">
        <f>IF($G3+$H3&lt;&gt;4,"",IF($G3&gt;$H3,2,IF($G3=$H3,1,0)))</f>
        <v>2</v>
      </c>
      <c r="M3" s="33">
        <f>IF($G3+$H3&lt;&gt;4,"",2-$L3)</f>
        <v>0</v>
      </c>
      <c r="N3" s="4" t="str">
        <f>IF(AND(G3&lt;&gt;"",H3&lt;&gt;"",G3+H3&lt;&gt;4),"!!!","")</f>
        <v/>
      </c>
      <c r="O3" s="61">
        <f t="shared" ref="O3:O8" si="0">RANK(AA3,$AA$3:$AA$8)</f>
        <v>1</v>
      </c>
      <c r="P3" s="62" t="str">
        <f t="shared" ref="P3:P8" si="1">D45</f>
        <v>FSB Hildesheim I</v>
      </c>
      <c r="Q3" s="61">
        <f t="shared" ref="Q3:Q8" si="2">(R3+S3)/2</f>
        <v>10</v>
      </c>
      <c r="R3" s="15">
        <f t="shared" ref="R3:R8" si="3">SUMIF($D$3:$D$41,$P3,$L$3:$L$41)+SUMIF($F$3:$F$41,$P3,$M$3:$M$41)</f>
        <v>16</v>
      </c>
      <c r="S3" s="16">
        <f t="shared" ref="S3:S8" si="4">SUMIF($D$3:$D$41,$P3,$M$3:$M$41)+SUMIF($F$3:$F$41,$P3,$L$3:$L$41)</f>
        <v>4</v>
      </c>
      <c r="T3" s="61" t="str">
        <f t="shared" ref="T3:T8" si="5">R3&amp;" : "&amp;S3</f>
        <v>16 : 4</v>
      </c>
      <c r="U3" s="15">
        <f t="shared" ref="U3:U8" si="6">SUMIF($D$3:$D$41,$P3,$G$3:$G$41)+SUMIF($F$3:$F$41,$P3,$H$3:$H$41)</f>
        <v>29</v>
      </c>
      <c r="V3" s="16">
        <f t="shared" ref="V3:V8" si="7">SUMIF($D$3:$D$41,$P3,$H$3:$H$41)+SUMIF($F$3:$F$41,$P3,$G$3:$G$41)</f>
        <v>11</v>
      </c>
      <c r="W3" s="61" t="str">
        <f t="shared" ref="W3:W8" si="8">U3&amp;" : "&amp;V3</f>
        <v>29 : 11</v>
      </c>
      <c r="X3" s="15">
        <f t="shared" ref="X3:X8" si="9">SUMIF($D$3:$D$41,$P3,$I$3:$I$41)+SUMIF($F$3:$F$41,$P3,$J$3:$J$41)</f>
        <v>937</v>
      </c>
      <c r="Y3" s="16">
        <f t="shared" ref="Y3:Y8" si="10">SUMIF($D$3:$D$41,$P3,$J$3:$J$41)+SUMIF($F$3:$F$41,$P3,$I$3:$I$41)</f>
        <v>766</v>
      </c>
      <c r="Z3" s="61" t="str">
        <f t="shared" ref="Z3:Z8" si="11">X3&amp;" : "&amp;Y3</f>
        <v>937 : 766</v>
      </c>
      <c r="AA3" s="63">
        <f t="shared" ref="AA3:AA8" si="12">R3*1000000000+(R3-S3)*10000000+(U3-V3)*10000+(X3-Y3)-ROW(P3)/100</f>
        <v>16120180170.969999</v>
      </c>
      <c r="AB3" s="5"/>
      <c r="AC3" s="25">
        <v>1</v>
      </c>
      <c r="AD3" s="26" t="str">
        <f>VLOOKUP($AC3,$O$3:$P$8,2,FALSE)</f>
        <v>FSB Hildesheim I</v>
      </c>
      <c r="AE3" s="25">
        <f t="shared" ref="AE3:AE8" si="13">VLOOKUP($AC3,$O$3:$Z$8,3,FALSE)</f>
        <v>10</v>
      </c>
      <c r="AF3" s="25" t="str">
        <f t="shared" ref="AF3:AF8" si="14">VLOOKUP($AC3,$O$3:$Z$8,6,FALSE)</f>
        <v>16 : 4</v>
      </c>
      <c r="AG3" s="25" t="str">
        <f t="shared" ref="AG3:AG8" si="15">VLOOKUP($AC3,$O$3:$Z$8,9,FALSE)</f>
        <v>29 : 11</v>
      </c>
      <c r="AH3" s="25" t="str">
        <f t="shared" ref="AH3:AH8" si="16">VLOOKUP($AC3,$O$3:$Z$8,12,FALSE)</f>
        <v>937 : 766</v>
      </c>
    </row>
    <row r="4" spans="1:38" ht="12.75" customHeight="1" x14ac:dyDescent="0.2">
      <c r="A4" s="59">
        <v>2</v>
      </c>
      <c r="B4" s="52" t="str">
        <f>E47</f>
        <v>Do</v>
      </c>
      <c r="C4" s="56">
        <v>44826</v>
      </c>
      <c r="D4" s="24" t="str">
        <f>D$47</f>
        <v>TSV Brunkensen I</v>
      </c>
      <c r="E4" s="60" t="s">
        <v>2</v>
      </c>
      <c r="F4" s="24" t="str">
        <f>D48</f>
        <v>DJK Hildesheim</v>
      </c>
      <c r="G4" s="28">
        <v>4</v>
      </c>
      <c r="H4" s="29">
        <v>0</v>
      </c>
      <c r="I4" s="30">
        <v>100</v>
      </c>
      <c r="J4" s="31">
        <v>68</v>
      </c>
      <c r="K4" s="4"/>
      <c r="L4" s="32">
        <f>IF($G4+$H4&lt;&gt;4,"",IF($G4&gt;$H4,2,IF($G4=$H4,1,0)))</f>
        <v>2</v>
      </c>
      <c r="M4" s="33">
        <f>IF($G4+$H4&lt;&gt;4,"",2-$L4)</f>
        <v>0</v>
      </c>
      <c r="N4" s="4" t="str">
        <f>IF(AND(G4&lt;&gt;"",H4&lt;&gt;"",G4+H4&lt;&gt;4),"!!!","")</f>
        <v/>
      </c>
      <c r="O4" s="61">
        <f t="shared" si="0"/>
        <v>2</v>
      </c>
      <c r="P4" s="62" t="str">
        <f t="shared" si="1"/>
        <v>SSG Algermissen I</v>
      </c>
      <c r="Q4" s="61">
        <f t="shared" si="2"/>
        <v>10</v>
      </c>
      <c r="R4" s="15">
        <f t="shared" si="3"/>
        <v>15</v>
      </c>
      <c r="S4" s="16">
        <f t="shared" si="4"/>
        <v>5</v>
      </c>
      <c r="T4" s="61" t="str">
        <f t="shared" si="5"/>
        <v>15 : 5</v>
      </c>
      <c r="U4" s="15">
        <f t="shared" si="6"/>
        <v>26</v>
      </c>
      <c r="V4" s="16">
        <f t="shared" si="7"/>
        <v>14</v>
      </c>
      <c r="W4" s="61" t="str">
        <f t="shared" si="8"/>
        <v>26 : 14</v>
      </c>
      <c r="X4" s="15">
        <f t="shared" si="9"/>
        <v>894</v>
      </c>
      <c r="Y4" s="16">
        <f t="shared" si="10"/>
        <v>830</v>
      </c>
      <c r="Z4" s="61" t="str">
        <f t="shared" si="11"/>
        <v>894 : 830</v>
      </c>
      <c r="AA4" s="63">
        <f t="shared" si="12"/>
        <v>15100120063.959999</v>
      </c>
      <c r="AB4" s="5"/>
      <c r="AC4" s="25">
        <v>2</v>
      </c>
      <c r="AD4" s="26" t="str">
        <f>VLOOKUP($AC4,$O$3:$Z$8,2,FALSE)</f>
        <v>SSG Algermissen I</v>
      </c>
      <c r="AE4" s="25">
        <f t="shared" si="13"/>
        <v>10</v>
      </c>
      <c r="AF4" s="25" t="str">
        <f t="shared" si="14"/>
        <v>15 : 5</v>
      </c>
      <c r="AG4" s="25" t="str">
        <f t="shared" si="15"/>
        <v>26 : 14</v>
      </c>
      <c r="AH4" s="25" t="str">
        <f t="shared" si="16"/>
        <v>894 : 830</v>
      </c>
    </row>
    <row r="5" spans="1:38" ht="12.75" customHeight="1" x14ac:dyDescent="0.2">
      <c r="A5" s="59">
        <v>3</v>
      </c>
      <c r="B5" s="52" t="s">
        <v>68</v>
      </c>
      <c r="C5" s="152">
        <v>44824</v>
      </c>
      <c r="D5" s="24" t="str">
        <f>D50</f>
        <v>VfV Hildesheim</v>
      </c>
      <c r="E5" s="60" t="s">
        <v>2</v>
      </c>
      <c r="F5" s="24" t="str">
        <f>D49</f>
        <v>VSG Rössing/Nordst.</v>
      </c>
      <c r="G5" s="28">
        <v>2</v>
      </c>
      <c r="H5" s="29">
        <v>2</v>
      </c>
      <c r="I5" s="30">
        <v>84</v>
      </c>
      <c r="J5" s="31">
        <v>78</v>
      </c>
      <c r="K5" s="4"/>
      <c r="L5" s="32">
        <f>IF($G5+$H5&lt;&gt;4,"",IF($G5&gt;$H5,2,IF($G5=$H5,1,0)))</f>
        <v>1</v>
      </c>
      <c r="M5" s="33">
        <f>IF($G5+$H5&lt;&gt;4,"",2-$L5)</f>
        <v>1</v>
      </c>
      <c r="N5" s="4" t="str">
        <f>IF(AND(G5&lt;&gt;"",H5&lt;&gt;"",G5+H5&lt;&gt;4),"!!!","")</f>
        <v/>
      </c>
      <c r="O5" s="61">
        <f t="shared" si="0"/>
        <v>3</v>
      </c>
      <c r="P5" s="62" t="str">
        <f t="shared" si="1"/>
        <v>TSV Brunkensen I</v>
      </c>
      <c r="Q5" s="61">
        <f t="shared" si="2"/>
        <v>10</v>
      </c>
      <c r="R5" s="15">
        <f t="shared" si="3"/>
        <v>10</v>
      </c>
      <c r="S5" s="16">
        <f t="shared" si="4"/>
        <v>10</v>
      </c>
      <c r="T5" s="61" t="str">
        <f t="shared" si="5"/>
        <v>10 : 10</v>
      </c>
      <c r="U5" s="15">
        <f t="shared" si="6"/>
        <v>21</v>
      </c>
      <c r="V5" s="16">
        <f t="shared" si="7"/>
        <v>19</v>
      </c>
      <c r="W5" s="61" t="str">
        <f t="shared" si="8"/>
        <v>21 : 19</v>
      </c>
      <c r="X5" s="15">
        <f t="shared" si="9"/>
        <v>864</v>
      </c>
      <c r="Y5" s="16">
        <f t="shared" si="10"/>
        <v>837</v>
      </c>
      <c r="Z5" s="61" t="str">
        <f t="shared" si="11"/>
        <v>864 : 837</v>
      </c>
      <c r="AA5" s="63">
        <f t="shared" si="12"/>
        <v>10000020026.950001</v>
      </c>
      <c r="AB5" s="5"/>
      <c r="AC5" s="25">
        <v>3</v>
      </c>
      <c r="AD5" s="26" t="str">
        <f>VLOOKUP($AC5,$O$3:$Z$8,2,FALSE)</f>
        <v>TSV Brunkensen I</v>
      </c>
      <c r="AE5" s="25">
        <f t="shared" si="13"/>
        <v>10</v>
      </c>
      <c r="AF5" s="25" t="str">
        <f t="shared" si="14"/>
        <v>10 : 10</v>
      </c>
      <c r="AG5" s="25" t="str">
        <f t="shared" si="15"/>
        <v>21 : 19</v>
      </c>
      <c r="AH5" s="25" t="str">
        <f t="shared" si="16"/>
        <v>864 : 837</v>
      </c>
    </row>
    <row r="6" spans="1:38" ht="12.75" customHeight="1" x14ac:dyDescent="0.2">
      <c r="A6" s="168"/>
      <c r="B6" s="169"/>
      <c r="C6" s="169"/>
      <c r="D6" s="169"/>
      <c r="E6" s="169"/>
      <c r="F6" s="170"/>
      <c r="G6" s="34"/>
      <c r="H6" s="35"/>
      <c r="I6" s="36"/>
      <c r="J6" s="37"/>
      <c r="K6" s="38"/>
      <c r="L6" s="34"/>
      <c r="M6" s="37"/>
      <c r="N6" s="4"/>
      <c r="O6" s="61">
        <f t="shared" si="0"/>
        <v>4</v>
      </c>
      <c r="P6" s="62" t="str">
        <f t="shared" si="1"/>
        <v>DJK Hildesheim</v>
      </c>
      <c r="Q6" s="61">
        <f t="shared" si="2"/>
        <v>10</v>
      </c>
      <c r="R6" s="15">
        <f t="shared" si="3"/>
        <v>8</v>
      </c>
      <c r="S6" s="16">
        <f t="shared" si="4"/>
        <v>12</v>
      </c>
      <c r="T6" s="61" t="str">
        <f t="shared" si="5"/>
        <v>8 : 12</v>
      </c>
      <c r="U6" s="15">
        <f t="shared" si="6"/>
        <v>17</v>
      </c>
      <c r="V6" s="16">
        <f t="shared" si="7"/>
        <v>23</v>
      </c>
      <c r="W6" s="61" t="str">
        <f t="shared" si="8"/>
        <v>17 : 23</v>
      </c>
      <c r="X6" s="15">
        <f t="shared" si="9"/>
        <v>843</v>
      </c>
      <c r="Y6" s="16">
        <f t="shared" si="10"/>
        <v>870</v>
      </c>
      <c r="Z6" s="61" t="str">
        <f t="shared" si="11"/>
        <v>843 : 870</v>
      </c>
      <c r="AA6" s="63">
        <f t="shared" si="12"/>
        <v>7959939972.9399996</v>
      </c>
      <c r="AB6" s="5"/>
      <c r="AC6" s="25">
        <v>4</v>
      </c>
      <c r="AD6" s="26" t="str">
        <f>VLOOKUP($AC6,$O$3:$Z$8,2,FALSE)</f>
        <v>DJK Hildesheim</v>
      </c>
      <c r="AE6" s="25">
        <f t="shared" si="13"/>
        <v>10</v>
      </c>
      <c r="AF6" s="25" t="str">
        <f t="shared" si="14"/>
        <v>8 : 12</v>
      </c>
      <c r="AG6" s="25" t="str">
        <f t="shared" si="15"/>
        <v>17 : 23</v>
      </c>
      <c r="AH6" s="25" t="str">
        <f t="shared" si="16"/>
        <v>843 : 870</v>
      </c>
    </row>
    <row r="7" spans="1:38" ht="12.75" customHeight="1" x14ac:dyDescent="0.2">
      <c r="A7" s="59">
        <v>4</v>
      </c>
      <c r="B7" s="52" t="s">
        <v>58</v>
      </c>
      <c r="C7" s="56">
        <v>44640</v>
      </c>
      <c r="D7" s="24" t="str">
        <f>D48</f>
        <v>DJK Hildesheim</v>
      </c>
      <c r="E7" s="60" t="s">
        <v>2</v>
      </c>
      <c r="F7" s="24" t="str">
        <f>D46</f>
        <v>SSG Algermissen I</v>
      </c>
      <c r="G7" s="28">
        <v>1</v>
      </c>
      <c r="H7" s="29">
        <v>3</v>
      </c>
      <c r="I7" s="30">
        <v>86</v>
      </c>
      <c r="J7" s="31">
        <v>90</v>
      </c>
      <c r="K7" s="4"/>
      <c r="L7" s="32">
        <f>IF($G7+$H7&lt;&gt;4,"",IF($G7&gt;$H7,2,IF($G7=$H7,1,0)))</f>
        <v>0</v>
      </c>
      <c r="M7" s="33">
        <f>IF($G7+$H7&lt;&gt;4,"",2-$L7)</f>
        <v>2</v>
      </c>
      <c r="N7" s="4" t="str">
        <f>IF(AND(G7&lt;&gt;"",H7&lt;&gt;"",G7+H7&lt;&gt;4),"!!!","")</f>
        <v/>
      </c>
      <c r="O7" s="61">
        <f t="shared" si="0"/>
        <v>5</v>
      </c>
      <c r="P7" s="62" t="str">
        <f t="shared" si="1"/>
        <v>VSG Rössing/Nordst.</v>
      </c>
      <c r="Q7" s="61">
        <f t="shared" si="2"/>
        <v>10</v>
      </c>
      <c r="R7" s="15">
        <f t="shared" si="3"/>
        <v>6</v>
      </c>
      <c r="S7" s="16">
        <f t="shared" si="4"/>
        <v>14</v>
      </c>
      <c r="T7" s="61" t="str">
        <f t="shared" si="5"/>
        <v>6 : 14</v>
      </c>
      <c r="U7" s="15">
        <f t="shared" si="6"/>
        <v>15</v>
      </c>
      <c r="V7" s="16">
        <f t="shared" si="7"/>
        <v>25</v>
      </c>
      <c r="W7" s="61" t="str">
        <f t="shared" si="8"/>
        <v>15 : 25</v>
      </c>
      <c r="X7" s="15">
        <f t="shared" si="9"/>
        <v>844</v>
      </c>
      <c r="Y7" s="16">
        <f t="shared" si="10"/>
        <v>943</v>
      </c>
      <c r="Z7" s="61" t="str">
        <f t="shared" si="11"/>
        <v>844 : 943</v>
      </c>
      <c r="AA7" s="63">
        <f t="shared" si="12"/>
        <v>5919899900.9300003</v>
      </c>
      <c r="AB7" s="5"/>
      <c r="AC7" s="25">
        <v>5</v>
      </c>
      <c r="AD7" s="26" t="str">
        <f>VLOOKUP($AC7,$O$3:$Z$8,2,FALSE)</f>
        <v>VSG Rössing/Nordst.</v>
      </c>
      <c r="AE7" s="25">
        <f t="shared" si="13"/>
        <v>10</v>
      </c>
      <c r="AF7" s="25" t="str">
        <f t="shared" si="14"/>
        <v>6 : 14</v>
      </c>
      <c r="AG7" s="25" t="str">
        <f t="shared" si="15"/>
        <v>15 : 25</v>
      </c>
      <c r="AH7" s="25" t="str">
        <f t="shared" si="16"/>
        <v>844 : 943</v>
      </c>
    </row>
    <row r="8" spans="1:38" ht="12.75" customHeight="1" x14ac:dyDescent="0.2">
      <c r="A8" s="59">
        <v>5</v>
      </c>
      <c r="B8" s="52" t="str">
        <f>E47</f>
        <v>Do</v>
      </c>
      <c r="C8" s="56">
        <v>44840</v>
      </c>
      <c r="D8" s="24" t="str">
        <f>D47</f>
        <v>TSV Brunkensen I</v>
      </c>
      <c r="E8" s="60" t="s">
        <v>2</v>
      </c>
      <c r="F8" s="24" t="str">
        <f>D49</f>
        <v>VSG Rössing/Nordst.</v>
      </c>
      <c r="G8" s="28">
        <v>1</v>
      </c>
      <c r="H8" s="29">
        <v>3</v>
      </c>
      <c r="I8" s="30">
        <v>90</v>
      </c>
      <c r="J8" s="31">
        <v>100</v>
      </c>
      <c r="K8" s="4"/>
      <c r="L8" s="32">
        <f>IF($G8+$H8&lt;&gt;4,"",IF($G8&gt;$H8,2,IF($G8=$H8,1,0)))</f>
        <v>0</v>
      </c>
      <c r="M8" s="33">
        <f>IF($G8+$H8&lt;&gt;4,"",2-$L8)</f>
        <v>2</v>
      </c>
      <c r="N8" s="4" t="str">
        <f>IF(AND(G8&lt;&gt;"",H8&lt;&gt;"",G8+H8&lt;&gt;4),"!!!","")</f>
        <v/>
      </c>
      <c r="O8" s="61">
        <f t="shared" si="0"/>
        <v>6</v>
      </c>
      <c r="P8" s="62" t="str">
        <f t="shared" si="1"/>
        <v>VfV Hildesheim</v>
      </c>
      <c r="Q8" s="61">
        <f t="shared" si="2"/>
        <v>10</v>
      </c>
      <c r="R8" s="15">
        <f t="shared" si="3"/>
        <v>5</v>
      </c>
      <c r="S8" s="16">
        <f t="shared" si="4"/>
        <v>15</v>
      </c>
      <c r="T8" s="61" t="str">
        <f t="shared" si="5"/>
        <v>5 : 15</v>
      </c>
      <c r="U8" s="15">
        <f t="shared" si="6"/>
        <v>12</v>
      </c>
      <c r="V8" s="16">
        <f t="shared" si="7"/>
        <v>28</v>
      </c>
      <c r="W8" s="61" t="str">
        <f t="shared" si="8"/>
        <v>12 : 28</v>
      </c>
      <c r="X8" s="15">
        <f t="shared" si="9"/>
        <v>789</v>
      </c>
      <c r="Y8" s="16">
        <f t="shared" si="10"/>
        <v>925</v>
      </c>
      <c r="Z8" s="61" t="str">
        <f t="shared" si="11"/>
        <v>789 : 925</v>
      </c>
      <c r="AA8" s="63">
        <f t="shared" si="12"/>
        <v>4899839863.9200001</v>
      </c>
      <c r="AB8" s="5"/>
      <c r="AC8" s="25">
        <v>6</v>
      </c>
      <c r="AD8" s="26" t="str">
        <f>VLOOKUP($AC8,$O$3:$Z$8,2,FALSE)</f>
        <v>VfV Hildesheim</v>
      </c>
      <c r="AE8" s="25">
        <f t="shared" si="13"/>
        <v>10</v>
      </c>
      <c r="AF8" s="25" t="str">
        <f t="shared" si="14"/>
        <v>5 : 15</v>
      </c>
      <c r="AG8" s="25" t="str">
        <f t="shared" si="15"/>
        <v>12 : 28</v>
      </c>
      <c r="AH8" s="25" t="str">
        <f t="shared" si="16"/>
        <v>789 : 925</v>
      </c>
    </row>
    <row r="9" spans="1:38" ht="12.75" customHeight="1" x14ac:dyDescent="0.2">
      <c r="A9" s="59">
        <v>6</v>
      </c>
      <c r="B9" s="52" t="str">
        <f>E50</f>
        <v>Di</v>
      </c>
      <c r="C9" s="56">
        <v>44838</v>
      </c>
      <c r="D9" s="24" t="str">
        <f>D50</f>
        <v>VfV Hildesheim</v>
      </c>
      <c r="E9" s="60" t="s">
        <v>2</v>
      </c>
      <c r="F9" s="24" t="str">
        <f>D45</f>
        <v>FSB Hildesheim I</v>
      </c>
      <c r="G9" s="28">
        <v>1</v>
      </c>
      <c r="H9" s="29">
        <v>3</v>
      </c>
      <c r="I9" s="30">
        <v>71</v>
      </c>
      <c r="J9" s="31">
        <v>98</v>
      </c>
      <c r="K9" s="4"/>
      <c r="L9" s="32">
        <f>IF($G9+$H9&lt;&gt;4,"",IF($G9&gt;$H9,2,IF($G9=$H9,1,0)))</f>
        <v>0</v>
      </c>
      <c r="M9" s="33">
        <f>IF($G9+$H9&lt;&gt;4,"",2-$L9)</f>
        <v>2</v>
      </c>
      <c r="N9" s="4" t="str">
        <f>IF(AND(G9&lt;&gt;"",H9&lt;&gt;"",G9+H9&lt;&gt;4),"!!!","")</f>
        <v/>
      </c>
      <c r="O9" s="20"/>
      <c r="P9" s="20"/>
      <c r="Q9" s="20"/>
      <c r="R9" s="20"/>
      <c r="S9" s="20"/>
      <c r="T9" s="20"/>
      <c r="U9" s="20"/>
      <c r="V9" s="20"/>
      <c r="W9" s="20"/>
      <c r="X9" s="5"/>
      <c r="Y9" s="5"/>
      <c r="Z9" s="5"/>
      <c r="AA9" s="5"/>
      <c r="AB9" s="5"/>
      <c r="AC9" s="69"/>
    </row>
    <row r="10" spans="1:38" ht="4.5" customHeight="1" x14ac:dyDescent="0.2">
      <c r="A10" s="171"/>
      <c r="B10" s="172"/>
      <c r="C10" s="172"/>
      <c r="D10" s="172"/>
      <c r="E10" s="172"/>
      <c r="F10" s="173"/>
      <c r="G10" s="34"/>
      <c r="H10" s="35"/>
      <c r="I10" s="36"/>
      <c r="J10" s="37"/>
      <c r="K10" s="38"/>
      <c r="L10" s="34"/>
      <c r="M10" s="37"/>
      <c r="N10" s="4"/>
      <c r="O10" s="20"/>
      <c r="P10" s="20"/>
      <c r="Q10" s="20"/>
      <c r="R10" s="20"/>
      <c r="S10" s="20"/>
      <c r="T10" s="20"/>
      <c r="U10" s="20"/>
      <c r="V10" s="20"/>
      <c r="W10" s="20"/>
      <c r="X10" s="5"/>
      <c r="Y10" s="5"/>
      <c r="Z10" s="5"/>
      <c r="AA10" s="5"/>
      <c r="AB10" s="5"/>
      <c r="AC10" s="71" t="s">
        <v>10</v>
      </c>
      <c r="AF10" s="70">
        <f>SUM(R$3:S8)/2</f>
        <v>60</v>
      </c>
      <c r="AG10" s="70">
        <f>SUM(U$3:V8)/2</f>
        <v>120</v>
      </c>
      <c r="AH10" s="70">
        <f>SUM(X$3:Y8)/2</f>
        <v>5171</v>
      </c>
    </row>
    <row r="11" spans="1:38" ht="12.75" customHeight="1" x14ac:dyDescent="0.2">
      <c r="A11" s="59">
        <v>7</v>
      </c>
      <c r="B11" s="52" t="str">
        <f>E46</f>
        <v>Do</v>
      </c>
      <c r="C11" s="56">
        <v>44868</v>
      </c>
      <c r="D11" s="24" t="str">
        <f>D46</f>
        <v>SSG Algermissen I</v>
      </c>
      <c r="E11" s="60" t="s">
        <v>2</v>
      </c>
      <c r="F11" s="24" t="str">
        <f>D50</f>
        <v>VfV Hildesheim</v>
      </c>
      <c r="G11" s="28">
        <v>3</v>
      </c>
      <c r="H11" s="29">
        <v>1</v>
      </c>
      <c r="I11" s="30">
        <v>99</v>
      </c>
      <c r="J11" s="31">
        <v>91</v>
      </c>
      <c r="K11" s="4"/>
      <c r="L11" s="32">
        <f>IF($G11+$H11&lt;&gt;4,"",IF($G11&gt;$H11,2,IF($G11=$H11,1,0)))</f>
        <v>2</v>
      </c>
      <c r="M11" s="33">
        <f>IF($G11+$H11&lt;&gt;4,"",2-$L11)</f>
        <v>0</v>
      </c>
      <c r="N11" s="4" t="str">
        <f>IF(AND(G11&lt;&gt;"",H11&lt;&gt;"",G11+H11&lt;&gt;4),"!!!","")</f>
        <v/>
      </c>
      <c r="O11" s="20"/>
      <c r="P11" s="20"/>
      <c r="Q11" s="20"/>
      <c r="R11" s="20"/>
      <c r="S11" s="20"/>
      <c r="T11" s="20"/>
      <c r="U11" s="20"/>
      <c r="V11" s="20"/>
      <c r="W11" s="20"/>
      <c r="X11" s="5"/>
      <c r="Y11" s="5"/>
      <c r="Z11" s="5"/>
      <c r="AA11" s="5"/>
      <c r="AB11" s="5"/>
      <c r="AC11" s="69"/>
    </row>
    <row r="12" spans="1:38" ht="12.75" customHeight="1" x14ac:dyDescent="0.2">
      <c r="A12" s="59">
        <v>8</v>
      </c>
      <c r="B12" s="52" t="str">
        <f>E49</f>
        <v>Mo</v>
      </c>
      <c r="C12" s="56">
        <v>44872</v>
      </c>
      <c r="D12" s="24" t="str">
        <f>D49</f>
        <v>VSG Rössing/Nordst.</v>
      </c>
      <c r="E12" s="60" t="s">
        <v>2</v>
      </c>
      <c r="F12" s="24" t="str">
        <f>D48</f>
        <v>DJK Hildesheim</v>
      </c>
      <c r="G12" s="28">
        <v>1</v>
      </c>
      <c r="H12" s="29">
        <v>3</v>
      </c>
      <c r="I12" s="30">
        <v>77</v>
      </c>
      <c r="J12" s="31">
        <v>93</v>
      </c>
      <c r="K12" s="4"/>
      <c r="L12" s="32">
        <f>IF($G12+$H12&lt;&gt;4,"",IF($G12&gt;$H12,2,IF($G12=$H12,1,0)))</f>
        <v>0</v>
      </c>
      <c r="M12" s="33">
        <f>IF($G12+$H12&lt;&gt;4,"",2-$L12)</f>
        <v>2</v>
      </c>
      <c r="N12" s="4" t="str">
        <f>IF(AND(G12&lt;&gt;"",H12&lt;&gt;"",G12+H12&lt;&gt;4),"!!!","")</f>
        <v/>
      </c>
      <c r="O12" s="20"/>
      <c r="P12" s="20"/>
      <c r="Q12" s="20"/>
      <c r="R12" s="20"/>
      <c r="S12" s="20"/>
      <c r="T12" s="20"/>
      <c r="U12" s="20"/>
      <c r="V12" s="20"/>
      <c r="W12" s="20"/>
      <c r="X12" s="5"/>
      <c r="Y12" s="5"/>
      <c r="Z12" s="5"/>
      <c r="AA12" s="5"/>
      <c r="AB12" s="5"/>
    </row>
    <row r="13" spans="1:38" ht="12.75" customHeight="1" x14ac:dyDescent="0.2">
      <c r="A13" s="59">
        <v>9</v>
      </c>
      <c r="B13" s="52" t="str">
        <f>E45</f>
        <v>Mo</v>
      </c>
      <c r="C13" s="56">
        <v>44879</v>
      </c>
      <c r="D13" s="24" t="str">
        <f>D45</f>
        <v>FSB Hildesheim I</v>
      </c>
      <c r="E13" s="60" t="s">
        <v>2</v>
      </c>
      <c r="F13" s="24" t="str">
        <f>D47</f>
        <v>TSV Brunkensen I</v>
      </c>
      <c r="G13" s="28">
        <v>3</v>
      </c>
      <c r="H13" s="29">
        <v>1</v>
      </c>
      <c r="I13" s="30">
        <v>99</v>
      </c>
      <c r="J13" s="31">
        <v>74</v>
      </c>
      <c r="K13" s="4"/>
      <c r="L13" s="32">
        <f>IF($G13+$H13&lt;&gt;4,"",IF($G13&gt;$H13,2,IF($G13=$H13,1,0)))</f>
        <v>2</v>
      </c>
      <c r="M13" s="33">
        <f>IF($G13+$H13&lt;&gt;4,"",2-$L13)</f>
        <v>0</v>
      </c>
      <c r="N13" s="4" t="str">
        <f>IF(AND(G13&lt;&gt;"",H13&lt;&gt;"",G13+H13&lt;&gt;4),"!!!","")</f>
        <v/>
      </c>
      <c r="O13" s="20"/>
      <c r="P13" s="20"/>
      <c r="Q13" s="20"/>
      <c r="R13" s="20"/>
      <c r="S13" s="20"/>
      <c r="T13" s="20"/>
      <c r="U13" s="20"/>
      <c r="V13" s="20"/>
      <c r="W13" s="20"/>
      <c r="X13" s="5"/>
      <c r="Y13" s="5"/>
      <c r="Z13" s="5"/>
      <c r="AA13" s="5"/>
      <c r="AB13" s="5"/>
    </row>
    <row r="14" spans="1:38" ht="3.75" customHeight="1" x14ac:dyDescent="0.2">
      <c r="A14" s="171"/>
      <c r="B14" s="172"/>
      <c r="C14" s="172"/>
      <c r="D14" s="172"/>
      <c r="E14" s="172"/>
      <c r="F14" s="173"/>
      <c r="G14" s="34"/>
      <c r="H14" s="35"/>
      <c r="I14" s="36"/>
      <c r="J14" s="37"/>
      <c r="K14" s="38"/>
      <c r="L14" s="34"/>
      <c r="M14" s="37"/>
      <c r="N14" s="4"/>
      <c r="O14" s="20"/>
      <c r="P14" s="20"/>
      <c r="Q14" s="20"/>
      <c r="R14" s="20"/>
      <c r="S14" s="20"/>
      <c r="T14" s="20"/>
      <c r="U14" s="20"/>
      <c r="V14" s="20"/>
      <c r="W14" s="20"/>
      <c r="X14" s="5"/>
      <c r="Y14" s="5"/>
      <c r="Z14" s="5"/>
      <c r="AA14" s="5"/>
      <c r="AB14" s="5"/>
    </row>
    <row r="15" spans="1:38" ht="12.75" customHeight="1" x14ac:dyDescent="0.2">
      <c r="A15" s="59">
        <v>10</v>
      </c>
      <c r="B15" s="52" t="str">
        <f>E48</f>
        <v>Mi</v>
      </c>
      <c r="C15" s="56">
        <v>44881</v>
      </c>
      <c r="D15" s="24" t="str">
        <f>D48</f>
        <v>DJK Hildesheim</v>
      </c>
      <c r="E15" s="60" t="s">
        <v>2</v>
      </c>
      <c r="F15" s="24" t="str">
        <f>D45</f>
        <v>FSB Hildesheim I</v>
      </c>
      <c r="G15" s="28">
        <v>0</v>
      </c>
      <c r="H15" s="29">
        <v>4</v>
      </c>
      <c r="I15" s="30">
        <v>66</v>
      </c>
      <c r="J15" s="31">
        <v>100</v>
      </c>
      <c r="K15" s="4"/>
      <c r="L15" s="32">
        <f>IF($G15+$H15&lt;&gt;4,"",IF($G15&gt;$H15,2,IF($G15=$H15,1,0)))</f>
        <v>0</v>
      </c>
      <c r="M15" s="33">
        <f>IF($G15+$H15&lt;&gt;4,"",2-$L15)</f>
        <v>2</v>
      </c>
      <c r="N15" s="4" t="str">
        <f>IF(AND(G15&lt;&gt;"",H15&lt;&gt;"",G15+H15&lt;&gt;4),"!!!","")</f>
        <v/>
      </c>
      <c r="O15" s="20"/>
      <c r="P15" s="20"/>
      <c r="Q15" s="20"/>
      <c r="R15" s="20"/>
      <c r="S15" s="20"/>
      <c r="T15" s="20"/>
      <c r="U15" s="20"/>
      <c r="V15" s="20"/>
      <c r="W15" s="20"/>
      <c r="X15" s="5"/>
      <c r="Y15" s="5"/>
      <c r="Z15" s="5"/>
      <c r="AA15" s="5"/>
      <c r="AB15" s="5"/>
    </row>
    <row r="16" spans="1:38" ht="12.75" customHeight="1" x14ac:dyDescent="0.2">
      <c r="A16" s="59">
        <v>11</v>
      </c>
      <c r="B16" s="52" t="str">
        <f>E47</f>
        <v>Do</v>
      </c>
      <c r="C16" s="56">
        <v>44882</v>
      </c>
      <c r="D16" s="24" t="str">
        <f>D47</f>
        <v>TSV Brunkensen I</v>
      </c>
      <c r="E16" s="60" t="s">
        <v>2</v>
      </c>
      <c r="F16" s="24" t="str">
        <f>D50</f>
        <v>VfV Hildesheim</v>
      </c>
      <c r="G16" s="28">
        <v>3</v>
      </c>
      <c r="H16" s="29">
        <v>1</v>
      </c>
      <c r="I16" s="30">
        <v>94</v>
      </c>
      <c r="J16" s="31">
        <v>81</v>
      </c>
      <c r="K16" s="4"/>
      <c r="L16" s="32">
        <f>IF($G16+$H16&lt;&gt;4,"",IF($G16&gt;$H16,2,IF($G16=$H16,1,0)))</f>
        <v>2</v>
      </c>
      <c r="M16" s="33">
        <f>IF($G16+$H16&lt;&gt;4,"",2-$L16)</f>
        <v>0</v>
      </c>
      <c r="N16" s="4" t="str">
        <f>IF(AND(G16&lt;&gt;"",H16&lt;&gt;"",G16+H16&lt;&gt;4),"!!!","")</f>
        <v/>
      </c>
      <c r="O16" s="20"/>
      <c r="P16" s="20"/>
      <c r="Q16" s="20"/>
      <c r="R16" s="20"/>
      <c r="S16" s="20"/>
      <c r="T16" s="20"/>
      <c r="U16" s="20"/>
      <c r="V16" s="20"/>
      <c r="W16" s="20"/>
      <c r="X16" s="5"/>
      <c r="Y16" s="5"/>
      <c r="Z16" s="5"/>
      <c r="AA16" s="5"/>
      <c r="AB16" s="5"/>
    </row>
    <row r="17" spans="1:34" ht="12.75" customHeight="1" x14ac:dyDescent="0.2">
      <c r="A17" s="59">
        <v>12</v>
      </c>
      <c r="B17" s="52" t="str">
        <f>E46</f>
        <v>Do</v>
      </c>
      <c r="C17" s="56">
        <v>44987</v>
      </c>
      <c r="D17" s="24" t="str">
        <f>D46</f>
        <v>SSG Algermissen I</v>
      </c>
      <c r="E17" s="60" t="s">
        <v>2</v>
      </c>
      <c r="F17" s="24" t="str">
        <f>D49</f>
        <v>VSG Rössing/Nordst.</v>
      </c>
      <c r="G17" s="28">
        <v>3</v>
      </c>
      <c r="H17" s="29">
        <v>1</v>
      </c>
      <c r="I17" s="30">
        <v>96</v>
      </c>
      <c r="J17" s="31">
        <v>84</v>
      </c>
      <c r="K17" s="4"/>
      <c r="L17" s="32">
        <f>IF($G17+$H17&lt;&gt;4,"",IF($G17&gt;$H17,2,IF($G17=$H17,1,0)))</f>
        <v>2</v>
      </c>
      <c r="M17" s="33">
        <f>IF($G17+$H17&lt;&gt;4,"",2-$L17)</f>
        <v>0</v>
      </c>
      <c r="N17" s="4" t="str">
        <f>IF(AND(G17&lt;&gt;"",H17&lt;&gt;"",G17+H17&lt;&gt;4),"!!!","")</f>
        <v/>
      </c>
      <c r="O17" s="20"/>
      <c r="P17" s="20"/>
      <c r="Q17" s="20"/>
      <c r="R17" s="20"/>
      <c r="S17" s="20"/>
      <c r="T17" s="20"/>
      <c r="U17" s="20"/>
      <c r="V17" s="20"/>
      <c r="W17" s="20"/>
      <c r="X17" s="5"/>
      <c r="Y17" s="5"/>
      <c r="Z17" s="5"/>
      <c r="AA17" s="5"/>
      <c r="AB17" s="5"/>
    </row>
    <row r="18" spans="1:34" ht="6" customHeight="1" x14ac:dyDescent="0.2">
      <c r="A18" s="171"/>
      <c r="B18" s="172"/>
      <c r="C18" s="172"/>
      <c r="D18" s="172"/>
      <c r="E18" s="172"/>
      <c r="F18" s="173"/>
      <c r="G18" s="34"/>
      <c r="H18" s="35"/>
      <c r="I18" s="36"/>
      <c r="J18" s="37"/>
      <c r="K18" s="38"/>
      <c r="L18" s="34"/>
      <c r="M18" s="37"/>
      <c r="N18" s="4"/>
      <c r="O18" s="20"/>
      <c r="P18" s="20"/>
      <c r="Q18" s="20"/>
      <c r="R18" s="20"/>
      <c r="S18" s="20"/>
      <c r="T18" s="20"/>
      <c r="U18" s="20"/>
      <c r="V18" s="20"/>
      <c r="W18" s="20"/>
      <c r="X18" s="5"/>
      <c r="Y18" s="5"/>
      <c r="Z18" s="5"/>
      <c r="AA18" s="5"/>
      <c r="AB18" s="5"/>
    </row>
    <row r="19" spans="1:34" ht="12.75" customHeight="1" x14ac:dyDescent="0.2">
      <c r="A19" s="59">
        <v>13</v>
      </c>
      <c r="B19" s="52" t="str">
        <f>E46</f>
        <v>Do</v>
      </c>
      <c r="C19" s="56"/>
      <c r="D19" s="24" t="str">
        <f>D46</f>
        <v>SSG Algermissen I</v>
      </c>
      <c r="E19" s="60" t="s">
        <v>2</v>
      </c>
      <c r="F19" s="24" t="str">
        <f>D47</f>
        <v>TSV Brunkensen I</v>
      </c>
      <c r="G19" s="28">
        <v>4</v>
      </c>
      <c r="H19" s="29">
        <v>0</v>
      </c>
      <c r="I19" s="30">
        <v>100</v>
      </c>
      <c r="J19" s="31">
        <v>60</v>
      </c>
      <c r="K19" s="4"/>
      <c r="L19" s="32">
        <f>IF($G19+$H19&lt;&gt;4,"",IF($G19&gt;$H19,2,IF($G19=$H19,1,0)))</f>
        <v>2</v>
      </c>
      <c r="M19" s="33">
        <f>IF($G19+$H19&lt;&gt;4,"",2-$L19)</f>
        <v>0</v>
      </c>
      <c r="N19" s="4" t="str">
        <f>IF(AND(G19&lt;&gt;"",H19&lt;&gt;"",G19+H19&lt;&gt;4),"!!!","")</f>
        <v/>
      </c>
      <c r="O19" s="20"/>
      <c r="P19" s="20"/>
      <c r="Q19" s="20"/>
      <c r="R19" s="20"/>
      <c r="S19" s="20"/>
      <c r="T19" s="20"/>
      <c r="U19" s="20"/>
      <c r="V19" s="20"/>
      <c r="W19" s="20"/>
      <c r="X19" s="5"/>
      <c r="Y19" s="5"/>
      <c r="Z19" s="5"/>
      <c r="AA19" s="5"/>
      <c r="AB19" s="5"/>
    </row>
    <row r="20" spans="1:34" ht="12.75" customHeight="1" x14ac:dyDescent="0.2">
      <c r="A20" s="59">
        <v>14</v>
      </c>
      <c r="B20" s="52" t="str">
        <f>E49</f>
        <v>Mo</v>
      </c>
      <c r="C20" s="56">
        <v>44893</v>
      </c>
      <c r="D20" s="24" t="str">
        <f>D49</f>
        <v>VSG Rössing/Nordst.</v>
      </c>
      <c r="E20" s="60" t="s">
        <v>2</v>
      </c>
      <c r="F20" s="24" t="str">
        <f>D45</f>
        <v>FSB Hildesheim I</v>
      </c>
      <c r="G20" s="28">
        <v>0</v>
      </c>
      <c r="H20" s="29">
        <v>4</v>
      </c>
      <c r="I20" s="30">
        <v>74</v>
      </c>
      <c r="J20" s="31">
        <v>103</v>
      </c>
      <c r="K20" s="4"/>
      <c r="L20" s="32">
        <f>IF($G20+$H20&lt;&gt;4,"",IF($G20&gt;$H20,2,IF($G20=$H20,1,0)))</f>
        <v>0</v>
      </c>
      <c r="M20" s="33">
        <f>IF($G20+$H20&lt;&gt;4,"",2-$L20)</f>
        <v>2</v>
      </c>
      <c r="N20" s="4" t="str">
        <f>IF(AND(G20&lt;&gt;"",H20&lt;&gt;"",G20+H20&lt;&gt;4),"!!!","")</f>
        <v/>
      </c>
      <c r="O20" s="20"/>
      <c r="P20" s="20"/>
      <c r="Q20" s="20"/>
      <c r="R20" s="20"/>
      <c r="S20" s="20"/>
      <c r="T20" s="20"/>
      <c r="U20" s="20"/>
      <c r="V20" s="20"/>
      <c r="W20" s="20"/>
      <c r="X20" s="5"/>
      <c r="Y20" s="5"/>
      <c r="Z20" s="5"/>
      <c r="AA20" s="5"/>
      <c r="AB20" s="5"/>
    </row>
    <row r="21" spans="1:34" ht="12.75" customHeight="1" x14ac:dyDescent="0.2">
      <c r="A21" s="59">
        <v>15</v>
      </c>
      <c r="B21" s="52" t="str">
        <f>E50</f>
        <v>Di</v>
      </c>
      <c r="C21" s="56">
        <v>45006</v>
      </c>
      <c r="D21" s="24" t="str">
        <f>D50</f>
        <v>VfV Hildesheim</v>
      </c>
      <c r="E21" s="60" t="s">
        <v>2</v>
      </c>
      <c r="F21" s="24" t="str">
        <f>D48</f>
        <v>DJK Hildesheim</v>
      </c>
      <c r="G21" s="28">
        <v>2</v>
      </c>
      <c r="H21" s="29">
        <v>2</v>
      </c>
      <c r="I21" s="30">
        <v>81</v>
      </c>
      <c r="J21" s="31">
        <v>90</v>
      </c>
      <c r="K21" s="4"/>
      <c r="L21" s="32">
        <f>IF($G21+$H21&lt;&gt;4,"",IF($G21&gt;$H21,2,IF($G21=$H21,1,0)))</f>
        <v>1</v>
      </c>
      <c r="M21" s="33">
        <f>IF($G21+$H21&lt;&gt;4,"",2-$L21)</f>
        <v>1</v>
      </c>
      <c r="N21" s="4" t="str">
        <f>IF(AND(G21&lt;&gt;"",H21&lt;&gt;"",G21+H21&lt;&gt;4),"!!!","")</f>
        <v/>
      </c>
      <c r="O21" s="20"/>
      <c r="P21" s="20"/>
      <c r="Q21" s="20"/>
      <c r="R21" s="20"/>
      <c r="S21" s="20"/>
      <c r="T21" s="20"/>
      <c r="U21" s="20"/>
      <c r="V21" s="20"/>
      <c r="W21" s="20"/>
      <c r="X21" s="5"/>
      <c r="Y21" s="5"/>
      <c r="Z21" s="5"/>
      <c r="AA21" s="5"/>
      <c r="AB21" s="5"/>
    </row>
    <row r="22" spans="1:34" ht="4.5" customHeight="1" x14ac:dyDescent="0.2">
      <c r="A22" s="168"/>
      <c r="B22" s="169"/>
      <c r="C22" s="169"/>
      <c r="D22" s="169"/>
      <c r="E22" s="169"/>
      <c r="F22" s="170"/>
      <c r="G22" s="34"/>
      <c r="H22" s="35"/>
      <c r="I22" s="36"/>
      <c r="J22" s="37"/>
      <c r="K22" s="38"/>
      <c r="L22" s="34"/>
      <c r="M22" s="37"/>
      <c r="N22" s="4"/>
    </row>
    <row r="23" spans="1:34" ht="12.75" customHeight="1" x14ac:dyDescent="0.2">
      <c r="A23" s="59">
        <v>16</v>
      </c>
      <c r="B23" s="52" t="str">
        <f>E46</f>
        <v>Do</v>
      </c>
      <c r="C23" s="56"/>
      <c r="D23" s="24" t="str">
        <f>F3</f>
        <v>SSG Algermissen I</v>
      </c>
      <c r="E23" s="60" t="s">
        <v>2</v>
      </c>
      <c r="F23" s="24" t="str">
        <f>D3</f>
        <v>FSB Hildesheim I</v>
      </c>
      <c r="G23" s="28">
        <v>4</v>
      </c>
      <c r="H23" s="29">
        <v>0</v>
      </c>
      <c r="I23" s="30">
        <v>100</v>
      </c>
      <c r="J23" s="31">
        <v>60</v>
      </c>
      <c r="K23" s="4"/>
      <c r="L23" s="32">
        <f>IF($G23+$H23&lt;&gt;4,"",IF($G23&gt;$H23,2,IF($G23=$H23,1,0)))</f>
        <v>2</v>
      </c>
      <c r="M23" s="33">
        <f>IF($G23+$H23&lt;&gt;4,"",2-$L23)</f>
        <v>0</v>
      </c>
      <c r="N23" s="4" t="str">
        <f>IF(AND(G23&lt;&gt;"",H23&lt;&gt;"",G23+H23&lt;&gt;4),"!!!","")</f>
        <v/>
      </c>
      <c r="O23" s="7"/>
      <c r="P23" s="7"/>
      <c r="Q23" s="7"/>
      <c r="R23" s="7"/>
      <c r="S23" s="7"/>
      <c r="T23" s="7"/>
      <c r="U23" s="7"/>
      <c r="V23" s="7"/>
      <c r="W23" s="7"/>
      <c r="X23" s="6"/>
      <c r="Y23" s="6"/>
      <c r="Z23" s="6"/>
      <c r="AA23" s="6"/>
      <c r="AB23" s="6"/>
      <c r="AC23" s="1"/>
      <c r="AD23" s="1"/>
      <c r="AE23" s="1"/>
      <c r="AF23" s="1"/>
      <c r="AG23" s="1"/>
      <c r="AH23" s="1"/>
    </row>
    <row r="24" spans="1:34" ht="12.75" customHeight="1" x14ac:dyDescent="0.2">
      <c r="A24" s="59">
        <v>17</v>
      </c>
      <c r="B24" s="52" t="str">
        <f>E48</f>
        <v>Mi</v>
      </c>
      <c r="C24" s="56">
        <v>45000</v>
      </c>
      <c r="D24" s="24" t="str">
        <f t="shared" ref="D24:D41" si="17">F4</f>
        <v>DJK Hildesheim</v>
      </c>
      <c r="E24" s="60" t="s">
        <v>2</v>
      </c>
      <c r="F24" s="24" t="str">
        <f t="shared" ref="F24:F41" si="18">D4</f>
        <v>TSV Brunkensen I</v>
      </c>
      <c r="G24" s="28">
        <v>2</v>
      </c>
      <c r="H24" s="29">
        <v>2</v>
      </c>
      <c r="I24" s="30">
        <v>77</v>
      </c>
      <c r="J24" s="31">
        <v>86</v>
      </c>
      <c r="K24" s="4"/>
      <c r="L24" s="32">
        <f>IF($G24+$H24&lt;&gt;4,"",IF($G24&gt;$H24,2,IF($G24=$H24,1,0)))</f>
        <v>1</v>
      </c>
      <c r="M24" s="33">
        <f>IF($G24+$H24&lt;&gt;4,"",2-$L24)</f>
        <v>1</v>
      </c>
      <c r="N24" s="4" t="str">
        <f>IF(AND(G24&lt;&gt;"",H24&lt;&gt;"",G24+H24&lt;&gt;4),"!!!","")</f>
        <v/>
      </c>
    </row>
    <row r="25" spans="1:34" ht="12.75" customHeight="1" x14ac:dyDescent="0.2">
      <c r="A25" s="59">
        <v>18</v>
      </c>
      <c r="B25" s="52" t="s">
        <v>58</v>
      </c>
      <c r="C25" s="56">
        <v>44907</v>
      </c>
      <c r="D25" s="24" t="str">
        <f>D49</f>
        <v>VSG Rössing/Nordst.</v>
      </c>
      <c r="E25" s="60" t="s">
        <v>2</v>
      </c>
      <c r="F25" s="24" t="str">
        <f>D50</f>
        <v>VfV Hildesheim</v>
      </c>
      <c r="G25" s="28">
        <v>1</v>
      </c>
      <c r="H25" s="29">
        <v>3</v>
      </c>
      <c r="I25" s="30">
        <v>85</v>
      </c>
      <c r="J25" s="31">
        <v>97</v>
      </c>
      <c r="K25" s="4"/>
      <c r="L25" s="32">
        <f>IF($G25+$H25&lt;&gt;4,"",IF($G25&gt;$H25,2,IF($G25=$H25,1,0)))</f>
        <v>0</v>
      </c>
      <c r="M25" s="33">
        <f>IF($G25+$H25&lt;&gt;4,"",2-$L25)</f>
        <v>2</v>
      </c>
      <c r="N25" s="4" t="str">
        <f>IF(AND(G25&lt;&gt;"",H25&lt;&gt;"",G25+H25&lt;&gt;4),"!!!","")</f>
        <v/>
      </c>
    </row>
    <row r="26" spans="1:34" ht="12.75" customHeight="1" x14ac:dyDescent="0.2">
      <c r="A26" s="171" t="s">
        <v>65</v>
      </c>
      <c r="B26" s="172"/>
      <c r="C26" s="172"/>
      <c r="D26" s="172"/>
      <c r="E26" s="172"/>
      <c r="F26" s="173"/>
      <c r="G26" s="34"/>
      <c r="H26" s="35"/>
      <c r="I26" s="36"/>
      <c r="J26" s="37"/>
      <c r="K26" s="38"/>
      <c r="L26" s="34"/>
      <c r="M26" s="37"/>
      <c r="N26" s="4"/>
    </row>
    <row r="27" spans="1:34" ht="12.75" customHeight="1" x14ac:dyDescent="0.2">
      <c r="A27" s="59">
        <v>19</v>
      </c>
      <c r="B27" s="52" t="str">
        <f>E46</f>
        <v>Do</v>
      </c>
      <c r="C27" s="56">
        <v>44945</v>
      </c>
      <c r="D27" s="24" t="str">
        <f t="shared" si="17"/>
        <v>SSG Algermissen I</v>
      </c>
      <c r="E27" s="60" t="s">
        <v>2</v>
      </c>
      <c r="F27" s="24" t="str">
        <f t="shared" si="18"/>
        <v>DJK Hildesheim</v>
      </c>
      <c r="G27" s="28">
        <v>3</v>
      </c>
      <c r="H27" s="29">
        <v>1</v>
      </c>
      <c r="I27" s="30">
        <v>90</v>
      </c>
      <c r="J27" s="31">
        <v>91</v>
      </c>
      <c r="K27" s="4"/>
      <c r="L27" s="32">
        <f>IF($G27+$H27&lt;&gt;4,"",IF($G27&gt;$H27,2,IF($G27=$H27,1,0)))</f>
        <v>2</v>
      </c>
      <c r="M27" s="33">
        <f>IF($G27+$H27&lt;&gt;4,"",2-$L27)</f>
        <v>0</v>
      </c>
      <c r="N27" s="4" t="str">
        <f>IF(AND(G27&lt;&gt;"",H27&lt;&gt;"",G27+H27&lt;&gt;4),"!!!","")</f>
        <v/>
      </c>
    </row>
    <row r="28" spans="1:34" ht="12.75" customHeight="1" x14ac:dyDescent="0.2">
      <c r="A28" s="59">
        <v>20</v>
      </c>
      <c r="B28" s="52" t="str">
        <f>E49</f>
        <v>Mo</v>
      </c>
      <c r="C28" s="56">
        <v>44942</v>
      </c>
      <c r="D28" s="24" t="str">
        <f t="shared" si="17"/>
        <v>VSG Rössing/Nordst.</v>
      </c>
      <c r="E28" s="60" t="s">
        <v>2</v>
      </c>
      <c r="F28" s="24" t="str">
        <f t="shared" si="18"/>
        <v>TSV Brunkensen I</v>
      </c>
      <c r="G28" s="28">
        <v>2</v>
      </c>
      <c r="H28" s="29">
        <v>2</v>
      </c>
      <c r="I28" s="30">
        <v>85</v>
      </c>
      <c r="J28" s="31">
        <v>93</v>
      </c>
      <c r="K28" s="4"/>
      <c r="L28" s="32">
        <f>IF($G28+$H28&lt;&gt;4,"",IF($G28&gt;$H28,2,IF($G28=$H28,1,0)))</f>
        <v>1</v>
      </c>
      <c r="M28" s="33">
        <f>IF($G28+$H28&lt;&gt;4,"",2-$L28)</f>
        <v>1</v>
      </c>
      <c r="N28" s="4" t="str">
        <f>IF(AND(G28&lt;&gt;"",H28&lt;&gt;"",G28+H28&lt;&gt;4),"!!!","")</f>
        <v/>
      </c>
    </row>
    <row r="29" spans="1:34" ht="12.75" customHeight="1" x14ac:dyDescent="0.2">
      <c r="A29" s="59">
        <v>21</v>
      </c>
      <c r="B29" s="52" t="str">
        <f>E45</f>
        <v>Mo</v>
      </c>
      <c r="C29" s="56">
        <v>44942</v>
      </c>
      <c r="D29" s="24" t="str">
        <f t="shared" si="17"/>
        <v>FSB Hildesheim I</v>
      </c>
      <c r="E29" s="60" t="s">
        <v>2</v>
      </c>
      <c r="F29" s="24" t="str">
        <f t="shared" si="18"/>
        <v>VfV Hildesheim</v>
      </c>
      <c r="G29" s="28">
        <v>4</v>
      </c>
      <c r="H29" s="29">
        <v>0</v>
      </c>
      <c r="I29" s="30">
        <v>100</v>
      </c>
      <c r="J29" s="31">
        <v>68</v>
      </c>
      <c r="K29" s="4"/>
      <c r="L29" s="32">
        <f>IF($G29+$H29&lt;&gt;4,"",IF($G29&gt;$H29,2,IF($G29=$H29,1,0)))</f>
        <v>2</v>
      </c>
      <c r="M29" s="33">
        <f>IF($G29+$H29&lt;&gt;4,"",2-$L29)</f>
        <v>0</v>
      </c>
      <c r="N29" s="4" t="str">
        <f>IF(AND(G29&lt;&gt;"",H29&lt;&gt;"",G29+H29&lt;&gt;4),"!!!","")</f>
        <v/>
      </c>
    </row>
    <row r="30" spans="1:34" ht="3.75" customHeight="1" x14ac:dyDescent="0.2">
      <c r="A30" s="72"/>
      <c r="B30" s="73"/>
      <c r="C30" s="74"/>
      <c r="D30" s="74"/>
      <c r="E30" s="74"/>
      <c r="F30" s="74"/>
      <c r="G30" s="34"/>
      <c r="H30" s="35"/>
      <c r="I30" s="36"/>
      <c r="J30" s="37"/>
      <c r="K30" s="38"/>
      <c r="L30" s="34"/>
      <c r="M30" s="37"/>
      <c r="N30" s="4"/>
    </row>
    <row r="31" spans="1:34" ht="12.75" customHeight="1" x14ac:dyDescent="0.2">
      <c r="A31" s="59">
        <v>22</v>
      </c>
      <c r="B31" s="52" t="str">
        <f>E50</f>
        <v>Di</v>
      </c>
      <c r="C31" s="56"/>
      <c r="D31" s="24" t="str">
        <f t="shared" si="17"/>
        <v>VfV Hildesheim</v>
      </c>
      <c r="E31" s="60" t="s">
        <v>2</v>
      </c>
      <c r="F31" s="24" t="str">
        <f t="shared" si="18"/>
        <v>SSG Algermissen I</v>
      </c>
      <c r="G31" s="28">
        <v>2</v>
      </c>
      <c r="H31" s="29">
        <v>2</v>
      </c>
      <c r="I31" s="30">
        <v>88</v>
      </c>
      <c r="J31" s="31">
        <v>81</v>
      </c>
      <c r="K31" s="4"/>
      <c r="L31" s="32">
        <f>IF($G31+$H31&lt;&gt;4,"",IF($G31&gt;$H31,2,IF($G31=$H31,1,0)))</f>
        <v>1</v>
      </c>
      <c r="M31" s="33">
        <f>IF($G31+$H31&lt;&gt;4,"",2-$L31)</f>
        <v>1</v>
      </c>
      <c r="N31" s="4" t="str">
        <f>IF(AND(G31&lt;&gt;"",H31&lt;&gt;"",G31+H31&lt;&gt;4),"!!!","")</f>
        <v/>
      </c>
    </row>
    <row r="32" spans="1:34" ht="12.75" customHeight="1" x14ac:dyDescent="0.2">
      <c r="A32" s="59">
        <v>23</v>
      </c>
      <c r="B32" s="52" t="str">
        <f>E48</f>
        <v>Mi</v>
      </c>
      <c r="C32" s="56">
        <v>44965</v>
      </c>
      <c r="D32" s="24" t="str">
        <f t="shared" si="17"/>
        <v>DJK Hildesheim</v>
      </c>
      <c r="E32" s="60" t="s">
        <v>2</v>
      </c>
      <c r="F32" s="24" t="str">
        <f t="shared" si="18"/>
        <v>VSG Rössing/Nordst.</v>
      </c>
      <c r="G32" s="28">
        <v>2</v>
      </c>
      <c r="H32" s="29">
        <v>2</v>
      </c>
      <c r="I32" s="30">
        <v>92</v>
      </c>
      <c r="J32" s="31">
        <v>85</v>
      </c>
      <c r="K32" s="4"/>
      <c r="L32" s="32">
        <f>IF($G32+$H32&lt;&gt;4,"",IF($G32&gt;$H32,2,IF($G32=$H32,1,0)))</f>
        <v>1</v>
      </c>
      <c r="M32" s="33">
        <f>IF($G32+$H32&lt;&gt;4,"",2-$L32)</f>
        <v>1</v>
      </c>
      <c r="N32" s="4" t="str">
        <f>IF(AND(G32&lt;&gt;"",H32&lt;&gt;"",G32+H32&lt;&gt;4),"!!!","")</f>
        <v/>
      </c>
    </row>
    <row r="33" spans="1:34" ht="12.75" customHeight="1" x14ac:dyDescent="0.2">
      <c r="A33" s="59">
        <v>24</v>
      </c>
      <c r="B33" s="52" t="str">
        <f>E47</f>
        <v>Do</v>
      </c>
      <c r="C33" s="56"/>
      <c r="D33" s="24" t="str">
        <f t="shared" si="17"/>
        <v>TSV Brunkensen I</v>
      </c>
      <c r="E33" s="60" t="s">
        <v>2</v>
      </c>
      <c r="F33" s="24" t="str">
        <f t="shared" si="18"/>
        <v>FSB Hildesheim I</v>
      </c>
      <c r="G33" s="28">
        <v>2</v>
      </c>
      <c r="H33" s="29">
        <v>2</v>
      </c>
      <c r="I33" s="30">
        <v>80</v>
      </c>
      <c r="J33" s="31">
        <v>80</v>
      </c>
      <c r="K33" s="4"/>
      <c r="L33" s="32">
        <f>IF($G33+$H33&lt;&gt;4,"",IF($G33&gt;$H33,2,IF($G33=$H33,1,0)))</f>
        <v>1</v>
      </c>
      <c r="M33" s="33">
        <f>IF($G33+$H33&lt;&gt;4,"",2-$L33)</f>
        <v>1</v>
      </c>
      <c r="N33" s="4" t="str">
        <f>IF(AND(G33&lt;&gt;"",H33&lt;&gt;"",G33+H33&lt;&gt;4),"!!!","")</f>
        <v/>
      </c>
    </row>
    <row r="34" spans="1:34" ht="4.5" customHeight="1" x14ac:dyDescent="0.2">
      <c r="A34" s="72"/>
      <c r="B34" s="73"/>
      <c r="C34" s="75"/>
      <c r="D34" s="75"/>
      <c r="E34" s="75"/>
      <c r="F34" s="75"/>
      <c r="G34" s="34"/>
      <c r="H34" s="35"/>
      <c r="I34" s="36"/>
      <c r="J34" s="37"/>
      <c r="K34" s="38"/>
      <c r="L34" s="34"/>
      <c r="M34" s="37"/>
      <c r="N34" s="4"/>
    </row>
    <row r="35" spans="1:34" ht="12.75" customHeight="1" x14ac:dyDescent="0.2">
      <c r="A35" s="59">
        <v>25</v>
      </c>
      <c r="B35" s="52" t="str">
        <f>E45</f>
        <v>Mo</v>
      </c>
      <c r="C35" s="56">
        <v>44977</v>
      </c>
      <c r="D35" s="24" t="str">
        <f t="shared" si="17"/>
        <v>FSB Hildesheim I</v>
      </c>
      <c r="E35" s="60" t="s">
        <v>2</v>
      </c>
      <c r="F35" s="24" t="str">
        <f t="shared" si="18"/>
        <v>DJK Hildesheim</v>
      </c>
      <c r="G35" s="28">
        <v>2</v>
      </c>
      <c r="H35" s="29">
        <v>2</v>
      </c>
      <c r="I35" s="30">
        <v>93</v>
      </c>
      <c r="J35" s="31">
        <v>80</v>
      </c>
      <c r="K35" s="4"/>
      <c r="L35" s="32">
        <f>IF($G35+$H35&lt;&gt;4,"",IF($G35&gt;$H35,2,IF($G35=$H35,1,0)))</f>
        <v>1</v>
      </c>
      <c r="M35" s="33">
        <f>IF($G35+$H35&lt;&gt;4,"",2-$L35)</f>
        <v>1</v>
      </c>
      <c r="N35" s="4" t="str">
        <f>IF(AND(G35&lt;&gt;"",H35&lt;&gt;"",G35+H35&lt;&gt;4),"!!!","")</f>
        <v/>
      </c>
    </row>
    <row r="36" spans="1:34" ht="12.75" customHeight="1" x14ac:dyDescent="0.2">
      <c r="A36" s="59">
        <v>26</v>
      </c>
      <c r="B36" s="52" t="str">
        <f>E50</f>
        <v>Di</v>
      </c>
      <c r="C36" s="56"/>
      <c r="D36" s="24" t="str">
        <f t="shared" si="17"/>
        <v>VfV Hildesheim</v>
      </c>
      <c r="E36" s="60" t="s">
        <v>2</v>
      </c>
      <c r="F36" s="24" t="str">
        <f t="shared" si="18"/>
        <v>TSV Brunkensen I</v>
      </c>
      <c r="G36" s="28">
        <v>0</v>
      </c>
      <c r="H36" s="29">
        <v>4</v>
      </c>
      <c r="I36" s="30">
        <v>60</v>
      </c>
      <c r="J36" s="31">
        <v>100</v>
      </c>
      <c r="K36" s="4"/>
      <c r="L36" s="32">
        <f>IF($G36+$H36&lt;&gt;4,"",IF($G36&gt;$H36,2,IF($G36=$H36,1,0)))</f>
        <v>0</v>
      </c>
      <c r="M36" s="33">
        <f>IF($G36+$H36&lt;&gt;4,"",2-$L36)</f>
        <v>2</v>
      </c>
      <c r="N36" s="4" t="str">
        <f>IF(AND(G36&lt;&gt;"",H36&lt;&gt;"",G36+H36&lt;&gt;4),"!!!","")</f>
        <v/>
      </c>
    </row>
    <row r="37" spans="1:34" ht="12.75" customHeight="1" x14ac:dyDescent="0.2">
      <c r="A37" s="59">
        <v>27</v>
      </c>
      <c r="B37" s="52" t="str">
        <f>E49</f>
        <v>Mo</v>
      </c>
      <c r="C37" s="56">
        <v>44977</v>
      </c>
      <c r="D37" s="24" t="str">
        <f t="shared" si="17"/>
        <v>VSG Rössing/Nordst.</v>
      </c>
      <c r="E37" s="60" t="s">
        <v>2</v>
      </c>
      <c r="F37" s="24" t="str">
        <f t="shared" si="18"/>
        <v>SSG Algermissen I</v>
      </c>
      <c r="G37" s="28">
        <v>2</v>
      </c>
      <c r="H37" s="29">
        <v>2</v>
      </c>
      <c r="I37" s="30">
        <v>83</v>
      </c>
      <c r="J37" s="31">
        <v>91</v>
      </c>
      <c r="K37" s="4"/>
      <c r="L37" s="32">
        <f>IF($G37+$H37&lt;&gt;4,"",IF($G37&gt;$H37,2,IF($G37=$H37,1,0)))</f>
        <v>1</v>
      </c>
      <c r="M37" s="33">
        <f>IF($G37+$H37&lt;&gt;4,"",2-$L37)</f>
        <v>1</v>
      </c>
      <c r="N37" s="4" t="str">
        <f>IF(AND(G37&lt;&gt;"",H37&lt;&gt;"",G37+H37&lt;&gt;4),"!!!","")</f>
        <v/>
      </c>
    </row>
    <row r="38" spans="1:34" ht="4.5" customHeight="1" x14ac:dyDescent="0.2">
      <c r="A38" s="76"/>
      <c r="B38" s="77"/>
      <c r="C38" s="74"/>
      <c r="D38" s="74"/>
      <c r="E38" s="74"/>
      <c r="F38" s="74"/>
      <c r="G38" s="34"/>
      <c r="H38" s="35"/>
      <c r="I38" s="36"/>
      <c r="J38" s="37"/>
      <c r="K38" s="38"/>
      <c r="L38" s="34"/>
      <c r="M38" s="37"/>
      <c r="N38" s="4"/>
    </row>
    <row r="39" spans="1:34" ht="12.75" customHeight="1" x14ac:dyDescent="0.2">
      <c r="A39" s="59">
        <v>28</v>
      </c>
      <c r="B39" s="52" t="str">
        <f>E47</f>
        <v>Do</v>
      </c>
      <c r="C39" s="56">
        <v>44994</v>
      </c>
      <c r="D39" s="24" t="str">
        <f t="shared" si="17"/>
        <v>TSV Brunkensen I</v>
      </c>
      <c r="E39" s="60" t="s">
        <v>2</v>
      </c>
      <c r="F39" s="24" t="str">
        <f t="shared" si="18"/>
        <v>SSG Algermissen I</v>
      </c>
      <c r="G39" s="28">
        <v>2</v>
      </c>
      <c r="H39" s="29">
        <v>2</v>
      </c>
      <c r="I39" s="30">
        <v>87</v>
      </c>
      <c r="J39" s="31">
        <v>87</v>
      </c>
      <c r="K39" s="4"/>
      <c r="L39" s="32">
        <f>IF($G39+$H39&lt;&gt;4,"",IF($G39&gt;$H39,2,IF($G39=$H39,1,0)))</f>
        <v>1</v>
      </c>
      <c r="M39" s="33">
        <f>IF($G39+$H39&lt;&gt;4,"",2-$L39)</f>
        <v>1</v>
      </c>
      <c r="N39" s="4" t="str">
        <f>IF(AND(G39&lt;&gt;"",H39&lt;&gt;"",G39+H39&lt;&gt;4),"!!!","")</f>
        <v/>
      </c>
    </row>
    <row r="40" spans="1:34" ht="12.75" customHeight="1" x14ac:dyDescent="0.2">
      <c r="A40" s="59">
        <v>29</v>
      </c>
      <c r="B40" s="52" t="str">
        <f>E45</f>
        <v>Mo</v>
      </c>
      <c r="C40" s="56">
        <v>44991</v>
      </c>
      <c r="D40" s="24" t="str">
        <f t="shared" si="17"/>
        <v>FSB Hildesheim I</v>
      </c>
      <c r="E40" s="60" t="s">
        <v>2</v>
      </c>
      <c r="F40" s="24" t="str">
        <f t="shared" si="18"/>
        <v>VSG Rössing/Nordst.</v>
      </c>
      <c r="G40" s="28">
        <v>3</v>
      </c>
      <c r="H40" s="29">
        <v>1</v>
      </c>
      <c r="I40" s="30">
        <v>104</v>
      </c>
      <c r="J40" s="31">
        <v>93</v>
      </c>
      <c r="K40" s="4"/>
      <c r="L40" s="32">
        <f>IF($G40+$H40&lt;&gt;4,"",IF($G40&gt;$H40,2,IF($G40=$H40,1,0)))</f>
        <v>2</v>
      </c>
      <c r="M40" s="33">
        <f>IF($G40+$H40&lt;&gt;4,"",2-$L40)</f>
        <v>0</v>
      </c>
      <c r="N40" s="4" t="str">
        <f>IF(AND(G40&lt;&gt;"",H40&lt;&gt;"",G40+H40&lt;&gt;4),"!!!","")</f>
        <v/>
      </c>
    </row>
    <row r="41" spans="1:34" ht="12.75" customHeight="1" x14ac:dyDescent="0.2">
      <c r="A41" s="59">
        <v>30</v>
      </c>
      <c r="B41" s="52" t="str">
        <f>E48</f>
        <v>Mi</v>
      </c>
      <c r="C41" s="56">
        <v>44993</v>
      </c>
      <c r="D41" s="24" t="str">
        <f t="shared" si="17"/>
        <v>DJK Hildesheim</v>
      </c>
      <c r="E41" s="60" t="s">
        <v>2</v>
      </c>
      <c r="F41" s="24" t="str">
        <f t="shared" si="18"/>
        <v>VfV Hildesheim</v>
      </c>
      <c r="G41" s="28">
        <v>4</v>
      </c>
      <c r="H41" s="29">
        <v>0</v>
      </c>
      <c r="I41" s="30">
        <v>100</v>
      </c>
      <c r="J41" s="31">
        <v>68</v>
      </c>
      <c r="K41" s="4"/>
      <c r="L41" s="32">
        <f>IF($G41+$H41&lt;&gt;4,"",IF($G41&gt;$H41,2,IF($G41=$H41,1,0)))</f>
        <v>2</v>
      </c>
      <c r="M41" s="33">
        <f>IF($G41+$H41&lt;&gt;4,"",2-$L41)</f>
        <v>0</v>
      </c>
      <c r="N41" s="4" t="str">
        <f>IF(AND(G41&lt;&gt;"",H41&lt;&gt;"",G41+H41&lt;&gt;4),"!!!","")</f>
        <v/>
      </c>
    </row>
    <row r="42" spans="1:34" ht="6.75" customHeight="1" x14ac:dyDescent="0.2">
      <c r="A42" s="20"/>
      <c r="B42" s="20"/>
      <c r="C42" s="21"/>
      <c r="D42" s="22"/>
    </row>
    <row r="43" spans="1:34" s="1" customFormat="1" ht="10.5" customHeight="1" x14ac:dyDescent="0.2">
      <c r="A43" s="70" t="s">
        <v>10</v>
      </c>
      <c r="B43" s="51"/>
      <c r="C43" s="51"/>
      <c r="D43" s="51"/>
      <c r="E43" s="51"/>
      <c r="F43" s="51"/>
      <c r="G43" s="156">
        <f>SUM(G3:H42)</f>
        <v>120</v>
      </c>
      <c r="H43" s="156"/>
      <c r="I43" s="156">
        <f>SUM(I3:J42)</f>
        <v>5171</v>
      </c>
      <c r="J43" s="156"/>
      <c r="K43" s="51"/>
      <c r="L43" s="156">
        <f>SUM(L3:M42)</f>
        <v>60</v>
      </c>
      <c r="M43" s="156"/>
      <c r="N43" s="6"/>
      <c r="O43" s="22"/>
      <c r="P43" s="22"/>
      <c r="Q43" s="22"/>
      <c r="R43" s="22"/>
      <c r="S43" s="22"/>
      <c r="T43" s="22"/>
      <c r="U43" s="22"/>
      <c r="V43" s="22"/>
      <c r="W43" s="22"/>
      <c r="X43" s="3"/>
      <c r="Y43" s="3"/>
      <c r="Z43" s="3"/>
      <c r="AA43" s="3"/>
      <c r="AB43" s="3"/>
      <c r="AC43"/>
      <c r="AD43"/>
      <c r="AE43"/>
      <c r="AF43"/>
      <c r="AG43"/>
      <c r="AH43"/>
    </row>
    <row r="44" spans="1:34" ht="4.5" customHeight="1" x14ac:dyDescent="0.2"/>
    <row r="45" spans="1:34" ht="11.25" customHeight="1" x14ac:dyDescent="0.2">
      <c r="A45" s="48" t="s">
        <v>21</v>
      </c>
      <c r="B45" s="64"/>
      <c r="C45" s="65"/>
      <c r="D45" s="27" t="s">
        <v>64</v>
      </c>
      <c r="E45" s="27" t="s">
        <v>58</v>
      </c>
      <c r="AD45" s="39" t="s">
        <v>23</v>
      </c>
      <c r="AE45" s="40"/>
      <c r="AF45" s="40"/>
      <c r="AG45" s="40"/>
      <c r="AH45" s="41"/>
    </row>
    <row r="46" spans="1:34" ht="11.25" customHeight="1" x14ac:dyDescent="0.2">
      <c r="A46" s="66"/>
      <c r="B46" s="66"/>
      <c r="C46" s="67"/>
      <c r="D46" s="27" t="s">
        <v>62</v>
      </c>
      <c r="E46" s="27" t="s">
        <v>59</v>
      </c>
      <c r="AD46" s="42" t="s">
        <v>24</v>
      </c>
      <c r="AE46" s="43"/>
      <c r="AF46" s="43"/>
      <c r="AG46" s="43"/>
      <c r="AH46" s="44"/>
    </row>
    <row r="47" spans="1:34" ht="11.25" customHeight="1" x14ac:dyDescent="0.2">
      <c r="A47" s="22"/>
      <c r="B47" s="22"/>
      <c r="C47" s="68"/>
      <c r="D47" s="27" t="s">
        <v>63</v>
      </c>
      <c r="E47" s="27" t="s">
        <v>59</v>
      </c>
      <c r="AD47" s="42" t="s">
        <v>25</v>
      </c>
      <c r="AE47" s="43"/>
      <c r="AF47" s="43"/>
      <c r="AG47" s="43"/>
      <c r="AH47" s="44"/>
    </row>
    <row r="48" spans="1:34" ht="11.25" customHeight="1" x14ac:dyDescent="0.2">
      <c r="A48" s="22"/>
      <c r="B48" s="22"/>
      <c r="C48" s="68"/>
      <c r="D48" s="27" t="s">
        <v>55</v>
      </c>
      <c r="E48" s="27" t="s">
        <v>60</v>
      </c>
      <c r="AD48" s="42" t="s">
        <v>26</v>
      </c>
      <c r="AE48" s="43"/>
      <c r="AF48" s="43"/>
      <c r="AG48" s="43"/>
      <c r="AH48" s="44"/>
    </row>
    <row r="49" spans="1:34" ht="11.25" customHeight="1" x14ac:dyDescent="0.2">
      <c r="A49" s="22"/>
      <c r="B49" s="22"/>
      <c r="C49" s="68"/>
      <c r="D49" s="27" t="s">
        <v>56</v>
      </c>
      <c r="E49" s="27" t="s">
        <v>58</v>
      </c>
      <c r="AD49" s="45" t="s">
        <v>40</v>
      </c>
      <c r="AE49" s="46"/>
      <c r="AF49" s="46"/>
      <c r="AG49" s="46"/>
      <c r="AH49" s="47"/>
    </row>
    <row r="50" spans="1:34" ht="11.25" customHeight="1" x14ac:dyDescent="0.2">
      <c r="A50" s="22"/>
      <c r="B50" s="22"/>
      <c r="C50" s="68"/>
      <c r="D50" s="27" t="s">
        <v>67</v>
      </c>
      <c r="E50" s="27" t="s">
        <v>68</v>
      </c>
    </row>
  </sheetData>
  <mergeCells count="18">
    <mergeCell ref="A22:F22"/>
    <mergeCell ref="A26:F26"/>
    <mergeCell ref="A18:F18"/>
    <mergeCell ref="A6:F6"/>
    <mergeCell ref="O1:AA1"/>
    <mergeCell ref="D2:F2"/>
    <mergeCell ref="A1:F1"/>
    <mergeCell ref="A10:F10"/>
    <mergeCell ref="A14:F14"/>
    <mergeCell ref="AC1:AH1"/>
    <mergeCell ref="I43:J43"/>
    <mergeCell ref="G43:H43"/>
    <mergeCell ref="L43:M43"/>
    <mergeCell ref="G2:H2"/>
    <mergeCell ref="I2:J2"/>
    <mergeCell ref="L2:M2"/>
    <mergeCell ref="G1:J1"/>
    <mergeCell ref="L1:M1"/>
  </mergeCells>
  <phoneticPr fontId="0" type="noConversion"/>
  <pageMargins left="0.39" right="0.19685039370078741" top="0.59055118110236227" bottom="0.38" header="0.51181102362204722" footer="0.31"/>
  <pageSetup paperSize="9" scale="84" orientation="landscape" r:id="rId1"/>
  <headerFooter alignWithMargins="0"/>
  <webPublishItems count="2">
    <webPublishItem id="212" divId="Tabelle_2022-2023_212" sourceType="range" sourceRef="A1:J41" destinationFile="W:\Daten\Web\hobby-volleyball\StaffelA-Dateien.htm" autoRepublish="1"/>
    <webPublishItem id="2742" divId="Tabelle_2022-2023_2742" sourceType="range" sourceRef="AC1:AH8" destinationFile="W:\Daten\Web\hobby-volleyball\StaffelAT-Dateien.htm" autoRepublish="1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0"/>
  <sheetViews>
    <sheetView zoomScale="95" workbookViewId="0">
      <pane ySplit="2" topLeftCell="A3" activePane="bottomLeft" state="frozen"/>
      <selection sqref="A1:F1"/>
      <selection pane="bottomLeft" activeCell="AC1" sqref="AC1:AH1"/>
    </sheetView>
  </sheetViews>
  <sheetFormatPr baseColWidth="10" defaultRowHeight="12.75" x14ac:dyDescent="0.2"/>
  <cols>
    <col min="1" max="1" width="5.5703125" style="2" customWidth="1"/>
    <col min="2" max="2" width="3.7109375" style="2" customWidth="1"/>
    <col min="3" max="3" width="10.5703125" style="2" customWidth="1"/>
    <col min="4" max="4" width="22.7109375" style="134" customWidth="1"/>
    <col min="5" max="5" width="3.7109375" style="78" customWidth="1"/>
    <col min="6" max="6" width="21.85546875" style="134" bestFit="1" customWidth="1"/>
    <col min="7" max="8" width="5.7109375" style="20" customWidth="1"/>
    <col min="9" max="10" width="6.7109375" style="22" customWidth="1"/>
    <col min="11" max="11" width="0.28515625" style="22" customWidth="1"/>
    <col min="12" max="13" width="6" style="22" customWidth="1"/>
    <col min="14" max="14" width="3.7109375" style="3" hidden="1" customWidth="1"/>
    <col min="15" max="15" width="5.140625" style="22" hidden="1" customWidth="1"/>
    <col min="16" max="16" width="20.7109375" style="22" hidden="1" customWidth="1"/>
    <col min="17" max="17" width="5.85546875" style="22" hidden="1" customWidth="1"/>
    <col min="18" max="19" width="5.5703125" style="22" hidden="1" customWidth="1"/>
    <col min="20" max="20" width="6.5703125" style="22" hidden="1" customWidth="1"/>
    <col min="21" max="23" width="5.5703125" style="22" hidden="1" customWidth="1"/>
    <col min="24" max="25" width="5.5703125" style="3" hidden="1" customWidth="1"/>
    <col min="26" max="26" width="6.5703125" style="3" hidden="1" customWidth="1"/>
    <col min="27" max="27" width="9.5703125" style="3" hidden="1" customWidth="1"/>
    <col min="28" max="28" width="1.5703125" style="3" customWidth="1"/>
    <col min="29" max="29" width="5.42578125" customWidth="1"/>
    <col min="30" max="30" width="26.85546875" customWidth="1"/>
    <col min="31" max="31" width="5.85546875" customWidth="1"/>
    <col min="32" max="34" width="8.42578125" customWidth="1"/>
    <col min="35" max="35" width="11.42578125" customWidth="1"/>
  </cols>
  <sheetData>
    <row r="1" spans="1:38" s="9" customFormat="1" ht="19.5" customHeight="1" x14ac:dyDescent="0.2">
      <c r="A1" s="178" t="s">
        <v>66</v>
      </c>
      <c r="B1" s="179"/>
      <c r="C1" s="179"/>
      <c r="D1" s="179"/>
      <c r="E1" s="179"/>
      <c r="F1" s="180"/>
      <c r="G1" s="163" t="s">
        <v>11</v>
      </c>
      <c r="H1" s="164"/>
      <c r="I1" s="164"/>
      <c r="J1" s="165"/>
      <c r="K1" s="18"/>
      <c r="L1" s="166" t="s">
        <v>19</v>
      </c>
      <c r="M1" s="167"/>
      <c r="N1" s="23"/>
      <c r="O1" s="174" t="s">
        <v>20</v>
      </c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6"/>
      <c r="AB1" s="8"/>
      <c r="AC1" s="153" t="s">
        <v>81</v>
      </c>
      <c r="AD1" s="154"/>
      <c r="AE1" s="154"/>
      <c r="AF1" s="154"/>
      <c r="AG1" s="154"/>
      <c r="AH1" s="155"/>
      <c r="AI1" s="57"/>
      <c r="AJ1" s="57"/>
      <c r="AK1" s="57"/>
      <c r="AL1" s="57"/>
    </row>
    <row r="2" spans="1:38" s="57" customFormat="1" ht="24.75" customHeight="1" x14ac:dyDescent="0.2">
      <c r="A2" s="53" t="s">
        <v>0</v>
      </c>
      <c r="B2" s="54" t="s">
        <v>27</v>
      </c>
      <c r="C2" s="55" t="s">
        <v>1</v>
      </c>
      <c r="D2" s="177" t="str">
        <f>IF(D35="","Bitte zuerst die 6 Mannschaftsnamen unten ab Zeile 45 eingeben","Spielpaarungen")</f>
        <v>Spielpaarungen</v>
      </c>
      <c r="E2" s="177"/>
      <c r="F2" s="177"/>
      <c r="G2" s="157" t="s">
        <v>5</v>
      </c>
      <c r="H2" s="158"/>
      <c r="I2" s="159" t="s">
        <v>6</v>
      </c>
      <c r="J2" s="160"/>
      <c r="K2" s="19"/>
      <c r="L2" s="161" t="s">
        <v>3</v>
      </c>
      <c r="M2" s="162"/>
      <c r="N2" s="19"/>
      <c r="O2" s="58" t="s">
        <v>7</v>
      </c>
      <c r="P2" s="58" t="s">
        <v>8</v>
      </c>
      <c r="Q2" s="58" t="s">
        <v>22</v>
      </c>
      <c r="R2" s="12" t="s">
        <v>14</v>
      </c>
      <c r="S2" s="13" t="s">
        <v>15</v>
      </c>
      <c r="T2" s="58" t="s">
        <v>3</v>
      </c>
      <c r="U2" s="12" t="s">
        <v>12</v>
      </c>
      <c r="V2" s="13" t="s">
        <v>13</v>
      </c>
      <c r="W2" s="58" t="s">
        <v>4</v>
      </c>
      <c r="X2" s="13" t="s">
        <v>16</v>
      </c>
      <c r="Y2" s="13" t="s">
        <v>17</v>
      </c>
      <c r="Z2" s="58" t="s">
        <v>9</v>
      </c>
      <c r="AA2" s="14" t="s">
        <v>18</v>
      </c>
      <c r="AB2" s="17"/>
      <c r="AC2" s="10" t="s">
        <v>7</v>
      </c>
      <c r="AD2" s="10" t="s">
        <v>8</v>
      </c>
      <c r="AE2" s="10" t="s">
        <v>22</v>
      </c>
      <c r="AF2" s="10" t="s">
        <v>3</v>
      </c>
      <c r="AG2" s="10" t="s">
        <v>4</v>
      </c>
      <c r="AH2" s="10" t="s">
        <v>9</v>
      </c>
    </row>
    <row r="3" spans="1:38" ht="20.25" customHeight="1" x14ac:dyDescent="0.2">
      <c r="A3" s="83">
        <v>1</v>
      </c>
      <c r="B3" s="84" t="str">
        <f>E35</f>
        <v>Fr</v>
      </c>
      <c r="C3" s="85">
        <v>44827</v>
      </c>
      <c r="D3" s="129" t="str">
        <f>D35</f>
        <v>MTV Banteln</v>
      </c>
      <c r="E3" s="86" t="s">
        <v>2</v>
      </c>
      <c r="F3" s="129" t="str">
        <f>D36</f>
        <v>SSG Algermissen II</v>
      </c>
      <c r="G3" s="87">
        <v>1</v>
      </c>
      <c r="H3" s="88">
        <v>3</v>
      </c>
      <c r="I3" s="89">
        <v>68</v>
      </c>
      <c r="J3" s="90">
        <v>98</v>
      </c>
      <c r="K3" s="91"/>
      <c r="L3" s="92">
        <f>IF($G3+$H3&lt;&gt;4,"",IF($G3&gt;$H3,2,IF($G3=$H3,1,0)))</f>
        <v>0</v>
      </c>
      <c r="M3" s="93">
        <f>IF($G3+$H3&lt;&gt;4,"",2-$L3)</f>
        <v>2</v>
      </c>
      <c r="N3" s="4" t="str">
        <f>IF(AND(G3&lt;&gt;"",H3&lt;&gt;"",G3+H3&lt;&gt;4),"!!!","")</f>
        <v/>
      </c>
      <c r="O3" s="61">
        <f>RANK(AA3,$AA$3:$AA$7)</f>
        <v>2</v>
      </c>
      <c r="P3" s="62" t="str">
        <f>D35</f>
        <v>MTV Banteln</v>
      </c>
      <c r="Q3" s="61">
        <f t="shared" ref="Q3:Q7" si="0">(R3+S3)/2</f>
        <v>8</v>
      </c>
      <c r="R3" s="15">
        <f>SUMIF($D$3:$D$31,$P3,$L$3:$L$31)+SUMIF($F$3:$F$31,$P3,$M$3:$M$31)</f>
        <v>9</v>
      </c>
      <c r="S3" s="16">
        <f>SUMIF($D$3:$D$31,$P3,$M$3:$M$31)+SUMIF($F$3:$F$31,$P3,$L$3:$L$31)</f>
        <v>7</v>
      </c>
      <c r="T3" s="61" t="str">
        <f t="shared" ref="T3:T7" si="1">R3&amp;" : "&amp;S3</f>
        <v>9 : 7</v>
      </c>
      <c r="U3" s="15">
        <f>SUMIF($D$3:$D$31,$P3,$G$3:$G$31)+SUMIF($F$3:$F$31,$P3,$H$3:$H$31)</f>
        <v>19</v>
      </c>
      <c r="V3" s="16">
        <f>SUMIF($D$3:$D$31,$P3,$H$3:$H$31)+SUMIF($F$3:$F$31,$P3,$G$3:$G$31)</f>
        <v>13</v>
      </c>
      <c r="W3" s="61" t="str">
        <f t="shared" ref="W3:W7" si="2">U3&amp;" : "&amp;V3</f>
        <v>19 : 13</v>
      </c>
      <c r="X3" s="15">
        <f>SUMIF($D$3:$D$31,$P3,$I$3:$I$31)+SUMIF($F$3:$F$31,$P3,$J$3:$J$31)</f>
        <v>695</v>
      </c>
      <c r="Y3" s="16">
        <f>SUMIF($D$3:$D$31,$P3,$J$3:$J$31)+SUMIF($F$3:$F$31,$P3,$I$3:$I$31)</f>
        <v>666</v>
      </c>
      <c r="Z3" s="61" t="str">
        <f t="shared" ref="Z3:Z7" si="3">X3&amp;" : "&amp;Y3</f>
        <v>695 : 666</v>
      </c>
      <c r="AA3" s="63">
        <f t="shared" ref="AA3:AA7" si="4">R3*1000000000+(R3-S3)*10000000+(U3-V3)*10000+(X3-Y3)-ROW(P3)/100</f>
        <v>9020060028.9699993</v>
      </c>
      <c r="AB3" s="5"/>
      <c r="AC3" s="137">
        <v>1</v>
      </c>
      <c r="AD3" s="82" t="str">
        <f>VLOOKUP($AC3,$O$3:$P$7,2,FALSE)</f>
        <v>MTV Borsum/Harsum/Achtum II</v>
      </c>
      <c r="AE3" s="137">
        <f>VLOOKUP($AC3,$O$3:$Z$7,3,FALSE)</f>
        <v>8</v>
      </c>
      <c r="AF3" s="137" t="str">
        <f>VLOOKUP($AC3,$O$3:$Z$7,6,FALSE)</f>
        <v>10 : 6</v>
      </c>
      <c r="AG3" s="137" t="str">
        <f>VLOOKUP($AC3,$O$3:$Z$7,9,FALSE)</f>
        <v>19 : 13</v>
      </c>
      <c r="AH3" s="137" t="str">
        <f>VLOOKUP($AC3,$O$3:$Z$7,12,FALSE)</f>
        <v>740 : 673</v>
      </c>
    </row>
    <row r="4" spans="1:38" ht="20.25" customHeight="1" x14ac:dyDescent="0.2">
      <c r="A4" s="83">
        <v>2</v>
      </c>
      <c r="B4" s="84" t="str">
        <f>E38</f>
        <v>Di</v>
      </c>
      <c r="C4" s="85">
        <v>44824</v>
      </c>
      <c r="D4" s="129" t="str">
        <f>D38</f>
        <v>TSV Brunkensen II</v>
      </c>
      <c r="E4" s="86" t="s">
        <v>2</v>
      </c>
      <c r="F4" s="129" t="str">
        <f>D39</f>
        <v>MTV Borsum/Harsum/Achtum II</v>
      </c>
      <c r="G4" s="87">
        <v>2</v>
      </c>
      <c r="H4" s="88">
        <v>2</v>
      </c>
      <c r="I4" s="89">
        <v>80</v>
      </c>
      <c r="J4" s="90">
        <v>92</v>
      </c>
      <c r="K4" s="94"/>
      <c r="L4" s="92">
        <f>IF($G4+$H4&lt;&gt;4,"",IF($G4&gt;$H4,2,IF($G4=$H4,1,0)))</f>
        <v>1</v>
      </c>
      <c r="M4" s="93">
        <f>IF($G4+$H4&lt;&gt;4,"",2-$L4)</f>
        <v>1</v>
      </c>
      <c r="N4" s="4" t="str">
        <f>IF(AND(G4&lt;&gt;"",H4&lt;&gt;"",G4+H4&lt;&gt;4),"!!!","")</f>
        <v/>
      </c>
      <c r="O4" s="61">
        <f>RANK(AA4,$AA$3:$AA$7)</f>
        <v>3</v>
      </c>
      <c r="P4" s="62" t="str">
        <f>D36</f>
        <v>SSG Algermissen II</v>
      </c>
      <c r="Q4" s="61">
        <f t="shared" si="0"/>
        <v>8</v>
      </c>
      <c r="R4" s="15">
        <f>SUMIF($D$3:$D$31,$P4,$L$3:$L$31)+SUMIF($F$3:$F$31,$P4,$M$3:$M$31)</f>
        <v>9</v>
      </c>
      <c r="S4" s="16">
        <f>SUMIF($D$3:$D$31,$P4,$M$3:$M$31)+SUMIF($F$3:$F$31,$P4,$L$3:$L$31)</f>
        <v>7</v>
      </c>
      <c r="T4" s="61" t="str">
        <f t="shared" si="1"/>
        <v>9 : 7</v>
      </c>
      <c r="U4" s="15">
        <f>SUMIF($D$3:$D$31,$P4,$G$3:$G$31)+SUMIF($F$3:$F$31,$P4,$H$3:$H$31)</f>
        <v>17</v>
      </c>
      <c r="V4" s="16">
        <f>SUMIF($D$3:$D$31,$P4,$H$3:$H$31)+SUMIF($F$3:$F$31,$P4,$G$3:$G$31)</f>
        <v>15</v>
      </c>
      <c r="W4" s="61" t="str">
        <f t="shared" si="2"/>
        <v>17 : 15</v>
      </c>
      <c r="X4" s="15">
        <f>SUMIF($D$3:$D$31,$P4,$I$3:$I$31)+SUMIF($F$3:$F$31,$P4,$J$3:$J$31)</f>
        <v>714</v>
      </c>
      <c r="Y4" s="16">
        <f>SUMIF($D$3:$D$31,$P4,$J$3:$J$31)+SUMIF($F$3:$F$31,$P4,$I$3:$I$31)</f>
        <v>653</v>
      </c>
      <c r="Z4" s="61" t="str">
        <f t="shared" si="3"/>
        <v>714 : 653</v>
      </c>
      <c r="AA4" s="63">
        <f t="shared" si="4"/>
        <v>9020020060.9599991</v>
      </c>
      <c r="AB4" s="5"/>
      <c r="AC4" s="137">
        <v>2</v>
      </c>
      <c r="AD4" s="82" t="str">
        <f>VLOOKUP($AC4,$O$3:$Z$7,2,FALSE)</f>
        <v>MTV Banteln</v>
      </c>
      <c r="AE4" s="137">
        <f>VLOOKUP($AC4,$O$3:$Z$7,3,FALSE)</f>
        <v>8</v>
      </c>
      <c r="AF4" s="137" t="str">
        <f>VLOOKUP($AC4,$O$3:$Z$7,6,FALSE)</f>
        <v>9 : 7</v>
      </c>
      <c r="AG4" s="137" t="str">
        <f>VLOOKUP($AC4,$O$3:$Z$7,9,FALSE)</f>
        <v>19 : 13</v>
      </c>
      <c r="AH4" s="137" t="str">
        <f>VLOOKUP($AC4,$O$3:$Z$7,12,FALSE)</f>
        <v>695 : 666</v>
      </c>
    </row>
    <row r="5" spans="1:38" ht="20.25" customHeight="1" x14ac:dyDescent="0.2">
      <c r="A5" s="187"/>
      <c r="B5" s="188"/>
      <c r="C5" s="188"/>
      <c r="D5" s="188"/>
      <c r="E5" s="188"/>
      <c r="F5" s="189"/>
      <c r="G5" s="95"/>
      <c r="H5" s="96"/>
      <c r="I5" s="97"/>
      <c r="J5" s="98"/>
      <c r="K5" s="99"/>
      <c r="L5" s="95"/>
      <c r="M5" s="98"/>
      <c r="N5" s="4"/>
      <c r="O5" s="61">
        <f>RANK(AA5,$AA$3:$AA$7)</f>
        <v>5</v>
      </c>
      <c r="P5" s="62" t="str">
        <f>D37</f>
        <v>CVJM Sarstedt/MTV Bledeln</v>
      </c>
      <c r="Q5" s="61">
        <f t="shared" si="0"/>
        <v>8</v>
      </c>
      <c r="R5" s="15">
        <f>SUMIF($D$3:$D$31,$P5,$L$3:$L$31)+SUMIF($F$3:$F$31,$P5,$M$3:$M$31)</f>
        <v>4</v>
      </c>
      <c r="S5" s="16">
        <f>SUMIF($D$3:$D$31,$P5,$M$3:$M$31)+SUMIF($F$3:$F$31,$P5,$L$3:$L$31)</f>
        <v>12</v>
      </c>
      <c r="T5" s="61" t="str">
        <f t="shared" si="1"/>
        <v>4 : 12</v>
      </c>
      <c r="U5" s="15">
        <f>SUMIF($D$3:$D$31,$P5,$G$3:$G$31)+SUMIF($F$3:$F$31,$P5,$H$3:$H$31)</f>
        <v>9</v>
      </c>
      <c r="V5" s="16">
        <f>SUMIF($D$3:$D$31,$P5,$H$3:$H$31)+SUMIF($F$3:$F$31,$P5,$G$3:$G$31)</f>
        <v>23</v>
      </c>
      <c r="W5" s="61" t="str">
        <f t="shared" si="2"/>
        <v>9 : 23</v>
      </c>
      <c r="X5" s="15">
        <f>SUMIF($D$3:$D$31,$P5,$I$3:$I$31)+SUMIF($F$3:$F$31,$P5,$J$3:$J$31)</f>
        <v>644</v>
      </c>
      <c r="Y5" s="16">
        <f>SUMIF($D$3:$D$31,$P5,$J$3:$J$31)+SUMIF($F$3:$F$31,$P5,$I$3:$I$31)</f>
        <v>759</v>
      </c>
      <c r="Z5" s="61" t="str">
        <f t="shared" si="3"/>
        <v>644 : 759</v>
      </c>
      <c r="AA5" s="63">
        <f t="shared" si="4"/>
        <v>3919859884.9499998</v>
      </c>
      <c r="AB5" s="5"/>
      <c r="AC5" s="137">
        <v>3</v>
      </c>
      <c r="AD5" s="82" t="str">
        <f>VLOOKUP($AC5,$O$3:$Z$7,2,FALSE)</f>
        <v>SSG Algermissen II</v>
      </c>
      <c r="AE5" s="137">
        <f>VLOOKUP($AC5,$O$3:$Z$7,3,FALSE)</f>
        <v>8</v>
      </c>
      <c r="AF5" s="137" t="str">
        <f>VLOOKUP($AC5,$O$3:$Z$7,6,FALSE)</f>
        <v>9 : 7</v>
      </c>
      <c r="AG5" s="137" t="str">
        <f>VLOOKUP($AC5,$O$3:$Z$7,9,FALSE)</f>
        <v>17 : 15</v>
      </c>
      <c r="AH5" s="137" t="str">
        <f>VLOOKUP($AC5,$O$3:$Z$7,12,FALSE)</f>
        <v>714 : 653</v>
      </c>
    </row>
    <row r="6" spans="1:38" ht="20.25" customHeight="1" x14ac:dyDescent="0.2">
      <c r="A6" s="83">
        <v>3</v>
      </c>
      <c r="B6" s="84" t="str">
        <f>E37</f>
        <v>Di</v>
      </c>
      <c r="C6" s="85">
        <v>44838</v>
      </c>
      <c r="D6" s="129" t="str">
        <f>D37</f>
        <v>CVJM Sarstedt/MTV Bledeln</v>
      </c>
      <c r="E6" s="86" t="s">
        <v>2</v>
      </c>
      <c r="F6" s="129" t="str">
        <f>D38</f>
        <v>TSV Brunkensen II</v>
      </c>
      <c r="G6" s="87">
        <v>2</v>
      </c>
      <c r="H6" s="88">
        <v>2</v>
      </c>
      <c r="I6" s="89">
        <v>89</v>
      </c>
      <c r="J6" s="90">
        <v>90</v>
      </c>
      <c r="K6" s="94"/>
      <c r="L6" s="92">
        <f>IF($G6+$H6&lt;&gt;4,"",IF($G6&gt;$H6,2,IF($G6=$H6,1,0)))</f>
        <v>1</v>
      </c>
      <c r="M6" s="93">
        <f>IF($G6+$H6&lt;&gt;4,"",2-$L6)</f>
        <v>1</v>
      </c>
      <c r="N6" s="4" t="str">
        <f>IF(AND(G6&lt;&gt;"",H6&lt;&gt;"",G6+H6&lt;&gt;4),"!!!","")</f>
        <v/>
      </c>
      <c r="O6" s="61">
        <f>RANK(AA6,$AA$3:$AA$7)</f>
        <v>4</v>
      </c>
      <c r="P6" s="62" t="str">
        <f>D38</f>
        <v>TSV Brunkensen II</v>
      </c>
      <c r="Q6" s="61">
        <f t="shared" si="0"/>
        <v>8</v>
      </c>
      <c r="R6" s="15">
        <f>SUMIF($D$3:$D$31,$P6,$L$3:$L$31)+SUMIF($F$3:$F$31,$P6,$M$3:$M$31)</f>
        <v>8</v>
      </c>
      <c r="S6" s="16">
        <f>SUMIF($D$3:$D$31,$P6,$M$3:$M$31)+SUMIF($F$3:$F$31,$P6,$L$3:$L$31)</f>
        <v>8</v>
      </c>
      <c r="T6" s="61" t="str">
        <f t="shared" si="1"/>
        <v>8 : 8</v>
      </c>
      <c r="U6" s="15">
        <f>SUMIF($D$3:$D$31,$P6,$G$3:$G$31)+SUMIF($F$3:$F$31,$P6,$H$3:$H$31)</f>
        <v>16</v>
      </c>
      <c r="V6" s="16">
        <f>SUMIF($D$3:$D$31,$P6,$H$3:$H$31)+SUMIF($F$3:$F$31,$P6,$G$3:$G$31)</f>
        <v>16</v>
      </c>
      <c r="W6" s="61" t="str">
        <f t="shared" si="2"/>
        <v>16 : 16</v>
      </c>
      <c r="X6" s="15">
        <f>SUMIF($D$3:$D$31,$P6,$I$3:$I$31)+SUMIF($F$3:$F$31,$P6,$J$3:$J$31)</f>
        <v>659</v>
      </c>
      <c r="Y6" s="16">
        <f>SUMIF($D$3:$D$31,$P6,$J$3:$J$31)+SUMIF($F$3:$F$31,$P6,$I$3:$I$31)</f>
        <v>701</v>
      </c>
      <c r="Z6" s="61" t="str">
        <f t="shared" si="3"/>
        <v>659 : 701</v>
      </c>
      <c r="AA6" s="63">
        <f t="shared" si="4"/>
        <v>7999999957.9399996</v>
      </c>
      <c r="AB6" s="5"/>
      <c r="AC6" s="137">
        <v>4</v>
      </c>
      <c r="AD6" s="82" t="str">
        <f>VLOOKUP($AC6,$O$3:$Z$7,2,FALSE)</f>
        <v>TSV Brunkensen II</v>
      </c>
      <c r="AE6" s="137">
        <f>VLOOKUP($AC6,$O$3:$Z$7,3,FALSE)</f>
        <v>8</v>
      </c>
      <c r="AF6" s="137" t="str">
        <f>VLOOKUP($AC6,$O$3:$Z$7,6,FALSE)</f>
        <v>8 : 8</v>
      </c>
      <c r="AG6" s="137" t="str">
        <f>VLOOKUP($AC6,$O$3:$Z$7,9,FALSE)</f>
        <v>16 : 16</v>
      </c>
      <c r="AH6" s="137" t="str">
        <f>VLOOKUP($AC6,$O$3:$Z$7,12,FALSE)</f>
        <v>659 : 701</v>
      </c>
    </row>
    <row r="7" spans="1:38" ht="20.25" customHeight="1" x14ac:dyDescent="0.2">
      <c r="A7" s="83">
        <v>4</v>
      </c>
      <c r="B7" s="84" t="str">
        <f>E39</f>
        <v>Mo</v>
      </c>
      <c r="C7" s="85">
        <v>44844</v>
      </c>
      <c r="D7" s="129" t="str">
        <f>D39</f>
        <v>MTV Borsum/Harsum/Achtum II</v>
      </c>
      <c r="E7" s="86" t="s">
        <v>2</v>
      </c>
      <c r="F7" s="129" t="str">
        <f>D35</f>
        <v>MTV Banteln</v>
      </c>
      <c r="G7" s="87">
        <v>3</v>
      </c>
      <c r="H7" s="88">
        <v>1</v>
      </c>
      <c r="I7" s="89">
        <v>98</v>
      </c>
      <c r="J7" s="90">
        <v>79</v>
      </c>
      <c r="K7" s="94"/>
      <c r="L7" s="92">
        <f>IF($G7+$H7&lt;&gt;4,"",IF($G7&gt;$H7,2,IF($G7=$H7,1,0)))</f>
        <v>2</v>
      </c>
      <c r="M7" s="93">
        <f>IF($G7+$H7&lt;&gt;4,"",2-$L7)</f>
        <v>0</v>
      </c>
      <c r="N7" s="4" t="str">
        <f>IF(AND(G7&lt;&gt;"",H7&lt;&gt;"",G7+H7&lt;&gt;4),"!!!","")</f>
        <v/>
      </c>
      <c r="O7" s="61">
        <f>RANK(AA7,$AA$3:$AA$7)</f>
        <v>1</v>
      </c>
      <c r="P7" s="62" t="str">
        <f>D39</f>
        <v>MTV Borsum/Harsum/Achtum II</v>
      </c>
      <c r="Q7" s="61">
        <f t="shared" si="0"/>
        <v>8</v>
      </c>
      <c r="R7" s="15">
        <f>SUMIF($D$3:$D$31,$P7,$L$3:$L$31)+SUMIF($F$3:$F$31,$P7,$M$3:$M$31)</f>
        <v>10</v>
      </c>
      <c r="S7" s="16">
        <f>SUMIF($D$3:$D$31,$P7,$M$3:$M$31)+SUMIF($F$3:$F$31,$P7,$L$3:$L$31)</f>
        <v>6</v>
      </c>
      <c r="T7" s="61" t="str">
        <f t="shared" si="1"/>
        <v>10 : 6</v>
      </c>
      <c r="U7" s="15">
        <f>SUMIF($D$3:$D$31,$P7,$G$3:$G$31)+SUMIF($F$3:$F$31,$P7,$H$3:$H$31)</f>
        <v>19</v>
      </c>
      <c r="V7" s="16">
        <f>SUMIF($D$3:$D$31,$P7,$H$3:$H$31)+SUMIF($F$3:$F$31,$P7,$G$3:$G$31)</f>
        <v>13</v>
      </c>
      <c r="W7" s="61" t="str">
        <f t="shared" si="2"/>
        <v>19 : 13</v>
      </c>
      <c r="X7" s="15">
        <f>SUMIF($D$3:$D$31,$P7,$I$3:$I$31)+SUMIF($F$3:$F$31,$P7,$J$3:$J$31)</f>
        <v>740</v>
      </c>
      <c r="Y7" s="16">
        <f>SUMIF($D$3:$D$31,$P7,$J$3:$J$31)+SUMIF($F$3:$F$31,$P7,$I$3:$I$31)</f>
        <v>673</v>
      </c>
      <c r="Z7" s="61" t="str">
        <f t="shared" si="3"/>
        <v>740 : 673</v>
      </c>
      <c r="AA7" s="63">
        <f t="shared" si="4"/>
        <v>10040060066.93</v>
      </c>
      <c r="AB7" s="5"/>
      <c r="AC7" s="137">
        <v>5</v>
      </c>
      <c r="AD7" s="82" t="str">
        <f>VLOOKUP($AC7,$O$3:$Z$7,2,FALSE)</f>
        <v>CVJM Sarstedt/MTV Bledeln</v>
      </c>
      <c r="AE7" s="137">
        <f>VLOOKUP($AC7,$O$3:$Z$7,3,FALSE)</f>
        <v>8</v>
      </c>
      <c r="AF7" s="137" t="str">
        <f>VLOOKUP($AC7,$O$3:$Z$7,6,FALSE)</f>
        <v>4 : 12</v>
      </c>
      <c r="AG7" s="137" t="str">
        <f>VLOOKUP($AC7,$O$3:$Z$7,9,FALSE)</f>
        <v>9 : 23</v>
      </c>
      <c r="AH7" s="137" t="str">
        <f>VLOOKUP($AC7,$O$3:$Z$7,12,FALSE)</f>
        <v>644 : 759</v>
      </c>
    </row>
    <row r="8" spans="1:38" ht="4.5" customHeight="1" x14ac:dyDescent="0.2">
      <c r="A8" s="184"/>
      <c r="B8" s="185"/>
      <c r="C8" s="185"/>
      <c r="D8" s="185"/>
      <c r="E8" s="185"/>
      <c r="F8" s="186"/>
      <c r="G8" s="95"/>
      <c r="H8" s="96"/>
      <c r="I8" s="97"/>
      <c r="J8" s="98"/>
      <c r="K8" s="99"/>
      <c r="L8" s="95"/>
      <c r="M8" s="98"/>
      <c r="N8" s="4"/>
      <c r="O8" s="20"/>
      <c r="P8" s="20"/>
      <c r="Q8" s="20"/>
      <c r="R8" s="20"/>
      <c r="S8" s="20"/>
      <c r="T8" s="20"/>
      <c r="U8" s="20"/>
      <c r="V8" s="20"/>
      <c r="W8" s="20"/>
      <c r="X8" s="5"/>
      <c r="Y8" s="5"/>
      <c r="Z8" s="5"/>
      <c r="AA8" s="5"/>
      <c r="AB8" s="5"/>
      <c r="AC8" s="11"/>
    </row>
    <row r="9" spans="1:38" ht="20.25" customHeight="1" x14ac:dyDescent="0.2">
      <c r="A9" s="83">
        <v>5</v>
      </c>
      <c r="B9" s="84" t="str">
        <f>E36</f>
        <v>Do</v>
      </c>
      <c r="C9" s="85">
        <v>45029</v>
      </c>
      <c r="D9" s="129" t="str">
        <f>D36</f>
        <v>SSG Algermissen II</v>
      </c>
      <c r="E9" s="86" t="s">
        <v>2</v>
      </c>
      <c r="F9" s="129" t="str">
        <f>D39</f>
        <v>MTV Borsum/Harsum/Achtum II</v>
      </c>
      <c r="G9" s="87">
        <v>2</v>
      </c>
      <c r="H9" s="88">
        <v>2</v>
      </c>
      <c r="I9" s="89">
        <v>95</v>
      </c>
      <c r="J9" s="90">
        <v>86</v>
      </c>
      <c r="K9" s="94"/>
      <c r="L9" s="92">
        <f>IF($G9+$H9&lt;&gt;4,"",IF($G9&gt;$H9,2,IF($G9=$H9,1,0)))</f>
        <v>1</v>
      </c>
      <c r="M9" s="93">
        <f>IF($G9+$H9&lt;&gt;4,"",2-$L9)</f>
        <v>1</v>
      </c>
      <c r="N9" s="4" t="str">
        <f>IF(AND(G9&lt;&gt;"",H9&lt;&gt;"",G9+H9&lt;&gt;4),"!!!","")</f>
        <v/>
      </c>
      <c r="O9" s="20"/>
      <c r="P9" s="20"/>
      <c r="Q9" s="20"/>
      <c r="R9" s="20"/>
      <c r="S9" s="20"/>
      <c r="T9" s="20"/>
      <c r="U9" s="20"/>
      <c r="V9" s="20"/>
      <c r="W9" s="20"/>
      <c r="X9" s="5"/>
      <c r="Y9" s="5"/>
      <c r="Z9" s="5"/>
      <c r="AA9" s="5"/>
      <c r="AB9" s="5"/>
      <c r="AC9" s="71" t="s">
        <v>10</v>
      </c>
      <c r="AF9" s="70">
        <f>SUM(R$3:S7)/2</f>
        <v>40</v>
      </c>
      <c r="AG9" s="70">
        <f>SUM(U$3:V7)/2</f>
        <v>80</v>
      </c>
      <c r="AH9" s="70">
        <f>SUM(X$3:Y7)/2</f>
        <v>3452</v>
      </c>
    </row>
    <row r="10" spans="1:38" ht="20.25" customHeight="1" x14ac:dyDescent="0.2">
      <c r="A10" s="83">
        <v>6</v>
      </c>
      <c r="B10" s="84" t="str">
        <f>E35</f>
        <v>Fr</v>
      </c>
      <c r="C10" s="85">
        <v>44869</v>
      </c>
      <c r="D10" s="129" t="str">
        <f>D35</f>
        <v>MTV Banteln</v>
      </c>
      <c r="E10" s="86" t="s">
        <v>2</v>
      </c>
      <c r="F10" s="129" t="str">
        <f>D37</f>
        <v>CVJM Sarstedt/MTV Bledeln</v>
      </c>
      <c r="G10" s="87">
        <v>4</v>
      </c>
      <c r="H10" s="88">
        <v>0</v>
      </c>
      <c r="I10" s="89">
        <v>101</v>
      </c>
      <c r="J10" s="90">
        <v>78</v>
      </c>
      <c r="K10" s="94"/>
      <c r="L10" s="92">
        <f>IF($G10+$H10&lt;&gt;4,"",IF($G10&gt;$H10,2,IF($G10=$H10,1,0)))</f>
        <v>2</v>
      </c>
      <c r="M10" s="93">
        <f>IF($G10+$H10&lt;&gt;4,"",2-$L10)</f>
        <v>0</v>
      </c>
      <c r="N10" s="4" t="str">
        <f>IF(AND(G10&lt;&gt;"",H10&lt;&gt;"",G10+H10&lt;&gt;4),"!!!","")</f>
        <v/>
      </c>
      <c r="O10" s="20"/>
      <c r="P10" s="20"/>
      <c r="Q10" s="20"/>
      <c r="R10" s="20"/>
      <c r="S10" s="20"/>
      <c r="T10" s="20"/>
      <c r="U10" s="20"/>
      <c r="V10" s="20"/>
      <c r="W10" s="20"/>
      <c r="X10" s="5"/>
      <c r="Y10" s="5"/>
      <c r="Z10" s="5"/>
      <c r="AA10" s="5"/>
      <c r="AB10" s="5"/>
      <c r="AC10" s="11"/>
    </row>
    <row r="11" spans="1:38" ht="3" customHeight="1" x14ac:dyDescent="0.2">
      <c r="A11" s="184"/>
      <c r="B11" s="185"/>
      <c r="C11" s="185"/>
      <c r="D11" s="185"/>
      <c r="E11" s="185"/>
      <c r="F11" s="186"/>
      <c r="G11" s="95"/>
      <c r="H11" s="96"/>
      <c r="I11" s="97"/>
      <c r="J11" s="98"/>
      <c r="K11" s="99"/>
      <c r="L11" s="95"/>
      <c r="M11" s="98"/>
      <c r="N11" s="4"/>
      <c r="O11" s="20"/>
      <c r="P11" s="20"/>
      <c r="Q11" s="20"/>
      <c r="R11" s="20"/>
      <c r="S11" s="20"/>
      <c r="T11" s="20"/>
      <c r="U11" s="20"/>
      <c r="V11" s="20"/>
      <c r="W11" s="20"/>
      <c r="X11" s="5"/>
      <c r="Y11" s="5"/>
      <c r="Z11" s="5"/>
      <c r="AA11" s="5"/>
      <c r="AB11" s="5"/>
    </row>
    <row r="12" spans="1:38" ht="20.25" customHeight="1" x14ac:dyDescent="0.2">
      <c r="A12" s="83">
        <v>7</v>
      </c>
      <c r="B12" s="84" t="str">
        <f>E37</f>
        <v>Di</v>
      </c>
      <c r="C12" s="85">
        <v>44880</v>
      </c>
      <c r="D12" s="129" t="str">
        <f>D37</f>
        <v>CVJM Sarstedt/MTV Bledeln</v>
      </c>
      <c r="E12" s="86" t="s">
        <v>2</v>
      </c>
      <c r="F12" s="129" t="str">
        <f>D39</f>
        <v>MTV Borsum/Harsum/Achtum II</v>
      </c>
      <c r="G12" s="87">
        <v>2</v>
      </c>
      <c r="H12" s="88">
        <v>2</v>
      </c>
      <c r="I12" s="89">
        <v>86</v>
      </c>
      <c r="J12" s="90">
        <v>89</v>
      </c>
      <c r="K12" s="94"/>
      <c r="L12" s="92">
        <f>IF($G12+$H12&lt;&gt;4,"",IF($G12&gt;$H12,2,IF($G12=$H12,1,0)))</f>
        <v>1</v>
      </c>
      <c r="M12" s="93">
        <f>IF($G12+$H12&lt;&gt;4,"",2-$L12)</f>
        <v>1</v>
      </c>
      <c r="N12" s="4" t="str">
        <f>IF(AND(G12&lt;&gt;"",H12&lt;&gt;"",G12+H12&lt;&gt;4),"!!!","")</f>
        <v/>
      </c>
      <c r="O12" s="20"/>
      <c r="P12" s="20"/>
      <c r="Q12" s="20"/>
      <c r="R12" s="20"/>
      <c r="S12" s="20"/>
      <c r="T12" s="20"/>
      <c r="U12" s="20"/>
      <c r="V12" s="20"/>
      <c r="W12" s="20"/>
      <c r="X12" s="5"/>
      <c r="Y12" s="5"/>
      <c r="Z12" s="5"/>
      <c r="AA12" s="5"/>
      <c r="AB12" s="5"/>
    </row>
    <row r="13" spans="1:38" ht="20.25" customHeight="1" x14ac:dyDescent="0.2">
      <c r="A13" s="83">
        <v>8</v>
      </c>
      <c r="B13" s="84" t="s">
        <v>68</v>
      </c>
      <c r="C13" s="85">
        <v>44880</v>
      </c>
      <c r="D13" s="129" t="s">
        <v>70</v>
      </c>
      <c r="E13" s="86" t="s">
        <v>2</v>
      </c>
      <c r="F13" s="129" t="s">
        <v>69</v>
      </c>
      <c r="G13" s="87">
        <v>2</v>
      </c>
      <c r="H13" s="88">
        <v>2</v>
      </c>
      <c r="I13" s="89">
        <v>74</v>
      </c>
      <c r="J13" s="90">
        <v>84</v>
      </c>
      <c r="K13" s="94"/>
      <c r="L13" s="92">
        <f>IF($G13+$H13&lt;&gt;4,"",IF($G13&gt;$H13,2,IF($G13=$H13,1,0)))</f>
        <v>1</v>
      </c>
      <c r="M13" s="93">
        <f>IF($G13+$H13&lt;&gt;4,"",2-$L13)</f>
        <v>1</v>
      </c>
      <c r="N13" s="4" t="str">
        <f>IF(AND(G13&lt;&gt;"",H13&lt;&gt;"",G13+H13&lt;&gt;4),"!!!","")</f>
        <v/>
      </c>
      <c r="O13" s="20"/>
      <c r="P13" s="20"/>
      <c r="Q13" s="20"/>
      <c r="R13" s="20"/>
      <c r="S13" s="20"/>
      <c r="T13" s="20"/>
      <c r="U13" s="20"/>
      <c r="V13" s="20"/>
      <c r="W13" s="20"/>
      <c r="X13" s="5"/>
      <c r="Y13" s="5"/>
      <c r="Z13" s="5"/>
      <c r="AA13" s="5"/>
      <c r="AB13" s="5"/>
    </row>
    <row r="14" spans="1:38" ht="4.5" customHeight="1" x14ac:dyDescent="0.2">
      <c r="A14" s="184"/>
      <c r="B14" s="185"/>
      <c r="C14" s="185"/>
      <c r="D14" s="185"/>
      <c r="E14" s="185"/>
      <c r="F14" s="186"/>
      <c r="G14" s="95"/>
      <c r="H14" s="96"/>
      <c r="I14" s="97"/>
      <c r="J14" s="98"/>
      <c r="K14" s="99"/>
      <c r="L14" s="95"/>
      <c r="M14" s="98"/>
      <c r="N14" s="4"/>
      <c r="O14" s="20"/>
      <c r="P14" s="20"/>
      <c r="Q14" s="20"/>
      <c r="R14" s="20"/>
      <c r="S14" s="20"/>
      <c r="T14" s="20"/>
      <c r="U14" s="20"/>
      <c r="V14" s="20"/>
      <c r="W14" s="20"/>
      <c r="X14" s="5"/>
      <c r="Y14" s="5"/>
      <c r="Z14" s="5"/>
      <c r="AA14" s="5"/>
      <c r="AB14" s="5"/>
    </row>
    <row r="15" spans="1:38" ht="20.25" customHeight="1" x14ac:dyDescent="0.2">
      <c r="A15" s="83">
        <v>9</v>
      </c>
      <c r="B15" s="84" t="str">
        <f>E36</f>
        <v>Do</v>
      </c>
      <c r="C15" s="85">
        <v>44903</v>
      </c>
      <c r="D15" s="129" t="str">
        <f>D36</f>
        <v>SSG Algermissen II</v>
      </c>
      <c r="E15" s="86" t="s">
        <v>2</v>
      </c>
      <c r="F15" s="129" t="str">
        <f>D37</f>
        <v>CVJM Sarstedt/MTV Bledeln</v>
      </c>
      <c r="G15" s="87">
        <v>2</v>
      </c>
      <c r="H15" s="88">
        <v>2</v>
      </c>
      <c r="I15" s="89">
        <v>87</v>
      </c>
      <c r="J15" s="90">
        <v>97</v>
      </c>
      <c r="K15" s="94"/>
      <c r="L15" s="92">
        <f>IF($G15+$H15&lt;&gt;4,"",IF($G15&gt;$H15,2,IF($G15=$H15,1,0)))</f>
        <v>1</v>
      </c>
      <c r="M15" s="93">
        <f>IF($G15+$H15&lt;&gt;4,"",2-$L15)</f>
        <v>1</v>
      </c>
      <c r="N15" s="4" t="str">
        <f>IF(AND(G15&lt;&gt;"",H15&lt;&gt;"",G15+H15&lt;&gt;4),"!!!","")</f>
        <v/>
      </c>
      <c r="O15" s="20"/>
      <c r="P15" s="20"/>
      <c r="Q15" s="20"/>
      <c r="R15" s="20"/>
      <c r="S15" s="20"/>
      <c r="T15" s="20"/>
      <c r="U15" s="20"/>
      <c r="V15" s="20"/>
      <c r="W15" s="20"/>
      <c r="X15" s="5"/>
      <c r="Y15" s="5"/>
      <c r="Z15" s="5"/>
      <c r="AA15" s="5"/>
      <c r="AB15" s="5"/>
    </row>
    <row r="16" spans="1:38" ht="20.25" customHeight="1" x14ac:dyDescent="0.2">
      <c r="A16" s="83">
        <v>10</v>
      </c>
      <c r="B16" s="84" t="s">
        <v>78</v>
      </c>
      <c r="C16" s="85">
        <v>44585</v>
      </c>
      <c r="D16" s="129" t="str">
        <f>D38</f>
        <v>TSV Brunkensen II</v>
      </c>
      <c r="E16" s="86" t="s">
        <v>2</v>
      </c>
      <c r="F16" s="129" t="str">
        <f>D35</f>
        <v>MTV Banteln</v>
      </c>
      <c r="G16" s="87">
        <v>2</v>
      </c>
      <c r="H16" s="88">
        <v>2</v>
      </c>
      <c r="I16" s="89">
        <v>88</v>
      </c>
      <c r="J16" s="90">
        <v>83</v>
      </c>
      <c r="K16" s="94"/>
      <c r="L16" s="92">
        <f>IF($G16+$H16&lt;&gt;4,"",IF($G16&gt;$H16,2,IF($G16=$H16,1,0)))</f>
        <v>1</v>
      </c>
      <c r="M16" s="93">
        <f>IF($G16+$H16&lt;&gt;4,"",2-$L16)</f>
        <v>1</v>
      </c>
      <c r="N16" s="4" t="str">
        <f>IF(AND(G16&lt;&gt;"",H16&lt;&gt;"",G16+H16&lt;&gt;4),"!!!","")</f>
        <v/>
      </c>
      <c r="O16" s="20"/>
      <c r="P16" s="20"/>
      <c r="Q16" s="20"/>
      <c r="R16" s="20"/>
      <c r="S16" s="20"/>
      <c r="T16" s="20"/>
      <c r="U16" s="20"/>
      <c r="V16" s="20"/>
      <c r="W16" s="20"/>
      <c r="X16" s="5"/>
      <c r="Y16" s="5"/>
      <c r="Z16" s="5"/>
      <c r="AA16" s="5"/>
      <c r="AB16" s="5"/>
    </row>
    <row r="17" spans="1:34" ht="4.5" customHeight="1" x14ac:dyDescent="0.2">
      <c r="A17" s="187"/>
      <c r="B17" s="188"/>
      <c r="C17" s="188"/>
      <c r="D17" s="188"/>
      <c r="E17" s="188"/>
      <c r="F17" s="189"/>
      <c r="G17" s="95"/>
      <c r="H17" s="96"/>
      <c r="I17" s="97"/>
      <c r="J17" s="98"/>
      <c r="K17" s="99"/>
      <c r="L17" s="95"/>
      <c r="M17" s="98"/>
      <c r="N17" s="4"/>
      <c r="O17" s="20"/>
      <c r="P17" s="20"/>
      <c r="Q17" s="20"/>
      <c r="R17" s="20"/>
      <c r="S17" s="20"/>
      <c r="T17" s="20"/>
      <c r="U17" s="20"/>
      <c r="V17" s="20"/>
      <c r="W17" s="20"/>
      <c r="X17" s="5"/>
      <c r="Y17" s="5"/>
      <c r="Z17" s="5"/>
      <c r="AA17" s="5"/>
      <c r="AB17" s="5"/>
    </row>
    <row r="18" spans="1:34" ht="20.25" customHeight="1" x14ac:dyDescent="0.2">
      <c r="A18" s="83">
        <v>11</v>
      </c>
      <c r="B18" s="84" t="str">
        <f>E36</f>
        <v>Do</v>
      </c>
      <c r="C18" s="85">
        <v>44910</v>
      </c>
      <c r="D18" s="129" t="str">
        <f>F3</f>
        <v>SSG Algermissen II</v>
      </c>
      <c r="E18" s="86" t="s">
        <v>2</v>
      </c>
      <c r="F18" s="129" t="str">
        <f>D3</f>
        <v>MTV Banteln</v>
      </c>
      <c r="G18" s="87">
        <v>1</v>
      </c>
      <c r="H18" s="88">
        <v>3</v>
      </c>
      <c r="I18" s="89">
        <v>69</v>
      </c>
      <c r="J18" s="90">
        <v>88</v>
      </c>
      <c r="K18" s="94"/>
      <c r="L18" s="92">
        <f>IF($G18+$H18&lt;&gt;4,"",IF($G18&gt;$H18,2,IF($G18=$H18,1,0)))</f>
        <v>0</v>
      </c>
      <c r="M18" s="93">
        <f>IF($G18+$H18&lt;&gt;4,"",2-$L18)</f>
        <v>2</v>
      </c>
      <c r="N18" s="4" t="str">
        <f>IF(AND(G18&lt;&gt;"",H18&lt;&gt;"",G18+H18&lt;&gt;4),"!!!","")</f>
        <v/>
      </c>
      <c r="O18" s="20"/>
      <c r="P18" s="20"/>
      <c r="Q18" s="20"/>
      <c r="R18" s="20"/>
      <c r="S18" s="20"/>
      <c r="T18" s="20"/>
      <c r="U18" s="20"/>
      <c r="V18" s="20"/>
      <c r="W18" s="20"/>
      <c r="X18" s="5"/>
      <c r="Y18" s="5"/>
      <c r="Z18" s="5"/>
      <c r="AA18" s="5"/>
      <c r="AB18" s="5"/>
    </row>
    <row r="19" spans="1:34" ht="20.25" customHeight="1" x14ac:dyDescent="0.2">
      <c r="A19" s="83">
        <v>12</v>
      </c>
      <c r="B19" s="84" t="str">
        <f>E39</f>
        <v>Mo</v>
      </c>
      <c r="C19" s="85">
        <v>44907</v>
      </c>
      <c r="D19" s="129" t="str">
        <f>F4</f>
        <v>MTV Borsum/Harsum/Achtum II</v>
      </c>
      <c r="E19" s="86" t="s">
        <v>2</v>
      </c>
      <c r="F19" s="129" t="str">
        <f>D4</f>
        <v>TSV Brunkensen II</v>
      </c>
      <c r="G19" s="87">
        <v>3</v>
      </c>
      <c r="H19" s="88">
        <v>1</v>
      </c>
      <c r="I19" s="89">
        <v>94</v>
      </c>
      <c r="J19" s="90">
        <v>72</v>
      </c>
      <c r="K19" s="94"/>
      <c r="L19" s="92">
        <f>IF($G19+$H19&lt;&gt;4,"",IF($G19&gt;$H19,2,IF($G19=$H19,1,0)))</f>
        <v>2</v>
      </c>
      <c r="M19" s="93">
        <f>IF($G19+$H19&lt;&gt;4,"",2-$L19)</f>
        <v>0</v>
      </c>
      <c r="N19" s="4" t="str">
        <f>IF(AND(G19&lt;&gt;"",H19&lt;&gt;"",G19+H19&lt;&gt;4),"!!!","")</f>
        <v/>
      </c>
      <c r="O19" s="20"/>
      <c r="P19" s="20"/>
      <c r="Q19" s="20"/>
      <c r="R19" s="20"/>
      <c r="S19" s="20"/>
      <c r="T19" s="20"/>
      <c r="U19" s="20"/>
      <c r="V19" s="20"/>
      <c r="W19" s="20"/>
      <c r="X19" s="5"/>
      <c r="Y19" s="5"/>
      <c r="Z19" s="5"/>
      <c r="AA19" s="5"/>
      <c r="AB19" s="5"/>
    </row>
    <row r="20" spans="1:34" s="151" customFormat="1" ht="9.9499999999999993" customHeight="1" x14ac:dyDescent="0.2">
      <c r="A20" s="181" t="s">
        <v>65</v>
      </c>
      <c r="B20" s="182"/>
      <c r="C20" s="182"/>
      <c r="D20" s="182"/>
      <c r="E20" s="182"/>
      <c r="F20" s="183"/>
      <c r="G20" s="142"/>
      <c r="H20" s="143"/>
      <c r="I20" s="144"/>
      <c r="J20" s="145"/>
      <c r="K20" s="146"/>
      <c r="L20" s="147"/>
      <c r="M20" s="145"/>
      <c r="N20" s="148"/>
      <c r="O20" s="149"/>
      <c r="P20" s="149"/>
      <c r="Q20" s="149"/>
      <c r="R20" s="149"/>
      <c r="S20" s="149"/>
      <c r="T20" s="149"/>
      <c r="U20" s="149"/>
      <c r="V20" s="149"/>
      <c r="W20" s="149"/>
      <c r="X20" s="150"/>
      <c r="Y20" s="150"/>
      <c r="Z20" s="150"/>
      <c r="AA20" s="150"/>
      <c r="AB20" s="150"/>
    </row>
    <row r="21" spans="1:34" ht="20.25" customHeight="1" x14ac:dyDescent="0.2">
      <c r="A21" s="83">
        <v>13</v>
      </c>
      <c r="B21" s="84" t="str">
        <f>E38</f>
        <v>Di</v>
      </c>
      <c r="C21" s="85">
        <v>44943</v>
      </c>
      <c r="D21" s="129" t="str">
        <f>F6</f>
        <v>TSV Brunkensen II</v>
      </c>
      <c r="E21" s="86" t="s">
        <v>2</v>
      </c>
      <c r="F21" s="129" t="str">
        <f>D6</f>
        <v>CVJM Sarstedt/MTV Bledeln</v>
      </c>
      <c r="G21" s="87">
        <v>3</v>
      </c>
      <c r="H21" s="88">
        <v>1</v>
      </c>
      <c r="I21" s="89">
        <v>92</v>
      </c>
      <c r="J21" s="90">
        <v>80</v>
      </c>
      <c r="K21" s="94"/>
      <c r="L21" s="92">
        <f>IF($G21+$H21&lt;&gt;4,"",IF($G21&gt;$H21,2,IF($G21=$H21,1,0)))</f>
        <v>2</v>
      </c>
      <c r="M21" s="93">
        <f>IF($G21+$H21&lt;&gt;4,"",2-$L21)</f>
        <v>0</v>
      </c>
      <c r="N21" s="4" t="str">
        <f>IF(AND(G21&lt;&gt;"",H21&lt;&gt;"",G21+H21&lt;&gt;4),"!!!","")</f>
        <v/>
      </c>
      <c r="AB21" s="5"/>
    </row>
    <row r="22" spans="1:34" ht="20.25" customHeight="1" x14ac:dyDescent="0.2">
      <c r="A22" s="83">
        <v>14</v>
      </c>
      <c r="B22" s="84" t="str">
        <f>E35</f>
        <v>Fr</v>
      </c>
      <c r="C22" s="85">
        <v>45009</v>
      </c>
      <c r="D22" s="129" t="str">
        <f>F7</f>
        <v>MTV Banteln</v>
      </c>
      <c r="E22" s="86" t="s">
        <v>2</v>
      </c>
      <c r="F22" s="129" t="str">
        <f>D7</f>
        <v>MTV Borsum/Harsum/Achtum II</v>
      </c>
      <c r="G22" s="87">
        <v>3</v>
      </c>
      <c r="H22" s="88">
        <v>1</v>
      </c>
      <c r="I22" s="89">
        <v>91</v>
      </c>
      <c r="J22" s="90">
        <v>80</v>
      </c>
      <c r="K22" s="94"/>
      <c r="L22" s="92">
        <f>IF($G22+$H22&lt;&gt;4,"",IF($G22&gt;$H22,2,IF($G22=$H22,1,0)))</f>
        <v>2</v>
      </c>
      <c r="M22" s="93">
        <f>IF($G22+$H22&lt;&gt;4,"",2-$L22)</f>
        <v>0</v>
      </c>
      <c r="N22" s="4" t="str">
        <f>IF(AND(G22&lt;&gt;"",H22&lt;&gt;"",G22+H22&lt;&gt;4),"!!!","")</f>
        <v/>
      </c>
      <c r="O22" s="7"/>
      <c r="P22" s="7"/>
      <c r="Q22" s="7"/>
      <c r="R22" s="7"/>
      <c r="S22" s="7"/>
      <c r="T22" s="7"/>
      <c r="U22" s="7"/>
      <c r="V22" s="7"/>
      <c r="W22" s="7"/>
      <c r="X22" s="6"/>
      <c r="Y22" s="6"/>
      <c r="Z22" s="6"/>
      <c r="AA22" s="6"/>
      <c r="AC22" s="1"/>
      <c r="AD22" s="1" t="s">
        <v>77</v>
      </c>
      <c r="AE22" s="1"/>
      <c r="AF22" s="1"/>
      <c r="AG22" s="1"/>
      <c r="AH22" s="1"/>
    </row>
    <row r="23" spans="1:34" ht="2.25" customHeight="1" x14ac:dyDescent="0.2">
      <c r="A23" s="100"/>
      <c r="B23" s="101"/>
      <c r="C23" s="102"/>
      <c r="D23" s="130"/>
      <c r="E23" s="103"/>
      <c r="F23" s="130"/>
      <c r="G23" s="95"/>
      <c r="H23" s="96"/>
      <c r="I23" s="97"/>
      <c r="J23" s="98"/>
      <c r="K23" s="99"/>
      <c r="L23" s="95"/>
      <c r="M23" s="98"/>
      <c r="N23" s="4"/>
      <c r="AB23" s="6"/>
    </row>
    <row r="24" spans="1:34" ht="20.25" customHeight="1" x14ac:dyDescent="0.2">
      <c r="A24" s="83">
        <v>15</v>
      </c>
      <c r="B24" s="84" t="str">
        <f>E39</f>
        <v>Mo</v>
      </c>
      <c r="C24" s="85">
        <v>45251</v>
      </c>
      <c r="D24" s="129" t="str">
        <f>F9</f>
        <v>MTV Borsum/Harsum/Achtum II</v>
      </c>
      <c r="E24" s="86" t="s">
        <v>2</v>
      </c>
      <c r="F24" s="129" t="str">
        <f>D9</f>
        <v>SSG Algermissen II</v>
      </c>
      <c r="G24" s="87">
        <v>4</v>
      </c>
      <c r="H24" s="88">
        <v>0</v>
      </c>
      <c r="I24" s="89">
        <v>101</v>
      </c>
      <c r="J24" s="90">
        <v>87</v>
      </c>
      <c r="K24" s="94"/>
      <c r="L24" s="92">
        <f>IF($G24+$H24&lt;&gt;4,"",IF($G24&gt;$H24,2,IF($G24=$H24,1,0)))</f>
        <v>2</v>
      </c>
      <c r="M24" s="93">
        <f>IF($G24+$H24&lt;&gt;4,"",2-$L24)</f>
        <v>0</v>
      </c>
      <c r="N24" s="4" t="str">
        <f>IF(AND(G24&lt;&gt;"",H24&lt;&gt;"",G24+H24&lt;&gt;4),"!!!","")</f>
        <v/>
      </c>
    </row>
    <row r="25" spans="1:34" ht="20.25" customHeight="1" x14ac:dyDescent="0.2">
      <c r="A25" s="83">
        <v>16</v>
      </c>
      <c r="B25" s="84" t="str">
        <f>E37</f>
        <v>Di</v>
      </c>
      <c r="C25" s="85">
        <v>44964</v>
      </c>
      <c r="D25" s="129" t="str">
        <f>F10</f>
        <v>CVJM Sarstedt/MTV Bledeln</v>
      </c>
      <c r="E25" s="86" t="s">
        <v>2</v>
      </c>
      <c r="F25" s="129" t="str">
        <f>D10</f>
        <v>MTV Banteln</v>
      </c>
      <c r="G25" s="87">
        <v>0</v>
      </c>
      <c r="H25" s="88">
        <v>4</v>
      </c>
      <c r="I25" s="89">
        <v>63</v>
      </c>
      <c r="J25" s="90">
        <v>100</v>
      </c>
      <c r="K25" s="94"/>
      <c r="L25" s="92">
        <f>IF($G25+$H25&lt;&gt;4,"",IF($G25&gt;$H25,2,IF($G25=$H25,1,0)))</f>
        <v>0</v>
      </c>
      <c r="M25" s="93">
        <f>IF($G25+$H25&lt;&gt;4,"",2-$L25)</f>
        <v>2</v>
      </c>
      <c r="N25" s="4" t="str">
        <f>IF(AND(G25&lt;&gt;"",H25&lt;&gt;"",G25+H25&lt;&gt;4),"!!!","")</f>
        <v/>
      </c>
    </row>
    <row r="26" spans="1:34" ht="3.75" customHeight="1" x14ac:dyDescent="0.2">
      <c r="A26" s="100"/>
      <c r="B26" s="101"/>
      <c r="C26" s="104"/>
      <c r="D26" s="131"/>
      <c r="E26" s="105"/>
      <c r="F26" s="131"/>
      <c r="G26" s="95"/>
      <c r="H26" s="96"/>
      <c r="I26" s="97"/>
      <c r="J26" s="98"/>
      <c r="K26" s="99"/>
      <c r="L26" s="95"/>
      <c r="M26" s="98"/>
      <c r="N26" s="4"/>
    </row>
    <row r="27" spans="1:34" ht="20.25" customHeight="1" x14ac:dyDescent="0.2">
      <c r="A27" s="83">
        <v>17</v>
      </c>
      <c r="B27" s="84" t="str">
        <f>E39</f>
        <v>Mo</v>
      </c>
      <c r="C27" s="85">
        <v>44977</v>
      </c>
      <c r="D27" s="129" t="str">
        <f>F12</f>
        <v>MTV Borsum/Harsum/Achtum II</v>
      </c>
      <c r="E27" s="86" t="s">
        <v>2</v>
      </c>
      <c r="F27" s="129" t="str">
        <f>D12</f>
        <v>CVJM Sarstedt/MTV Bledeln</v>
      </c>
      <c r="G27" s="87">
        <v>2</v>
      </c>
      <c r="H27" s="88">
        <v>2</v>
      </c>
      <c r="I27" s="89">
        <v>100</v>
      </c>
      <c r="J27" s="90">
        <v>83</v>
      </c>
      <c r="K27" s="94"/>
      <c r="L27" s="92">
        <f>IF($G27+$H27&lt;&gt;4,"",IF($G27&gt;$H27,2,IF($G27=$H27,1,0)))</f>
        <v>1</v>
      </c>
      <c r="M27" s="93">
        <f>IF($G27+$H27&lt;&gt;4,"",2-$L27)</f>
        <v>1</v>
      </c>
      <c r="N27" s="4" t="str">
        <f>IF(AND(G27&lt;&gt;"",H27&lt;&gt;"",G27+H27&lt;&gt;4),"!!!","")</f>
        <v/>
      </c>
    </row>
    <row r="28" spans="1:34" ht="20.25" customHeight="1" x14ac:dyDescent="0.2">
      <c r="A28" s="83">
        <v>18</v>
      </c>
      <c r="B28" s="84" t="s">
        <v>59</v>
      </c>
      <c r="C28" s="85">
        <v>44980</v>
      </c>
      <c r="D28" s="129" t="str">
        <f>F13</f>
        <v>SSG Algermissen II</v>
      </c>
      <c r="E28" s="86" t="s">
        <v>2</v>
      </c>
      <c r="F28" s="129" t="str">
        <f>D13</f>
        <v>TSV Brunkensen II</v>
      </c>
      <c r="G28" s="87">
        <v>3</v>
      </c>
      <c r="H28" s="88">
        <v>1</v>
      </c>
      <c r="I28" s="89">
        <v>94</v>
      </c>
      <c r="J28" s="90">
        <v>71</v>
      </c>
      <c r="K28" s="94"/>
      <c r="L28" s="92">
        <f>IF($G28+$H28&lt;&gt;4,"",IF($G28&gt;$H28,2,IF($G28=$H28,1,0)))</f>
        <v>2</v>
      </c>
      <c r="M28" s="93">
        <f>IF($G28+$H28&lt;&gt;4,"",2-$L28)</f>
        <v>0</v>
      </c>
      <c r="N28" s="4" t="str">
        <f>IF(AND(G28&lt;&gt;"",H28&lt;&gt;"",G28+H28&lt;&gt;4),"!!!","")</f>
        <v/>
      </c>
    </row>
    <row r="29" spans="1:34" ht="3.75" customHeight="1" x14ac:dyDescent="0.2">
      <c r="A29" s="106"/>
      <c r="B29" s="107"/>
      <c r="C29" s="102"/>
      <c r="D29" s="130"/>
      <c r="E29" s="103"/>
      <c r="F29" s="130"/>
      <c r="G29" s="95"/>
      <c r="H29" s="96"/>
      <c r="I29" s="97"/>
      <c r="J29" s="98"/>
      <c r="K29" s="99"/>
      <c r="L29" s="95"/>
      <c r="M29" s="98"/>
      <c r="N29" s="4"/>
    </row>
    <row r="30" spans="1:34" ht="20.25" customHeight="1" x14ac:dyDescent="0.2">
      <c r="A30" s="83">
        <v>19</v>
      </c>
      <c r="B30" s="84" t="str">
        <f>E37</f>
        <v>Di</v>
      </c>
      <c r="C30" s="85">
        <v>44992</v>
      </c>
      <c r="D30" s="129" t="str">
        <f>F15</f>
        <v>CVJM Sarstedt/MTV Bledeln</v>
      </c>
      <c r="E30" s="86" t="s">
        <v>2</v>
      </c>
      <c r="F30" s="129" t="str">
        <f>D15</f>
        <v>SSG Algermissen II</v>
      </c>
      <c r="G30" s="87">
        <v>0</v>
      </c>
      <c r="H30" s="88">
        <v>4</v>
      </c>
      <c r="I30" s="89">
        <v>68</v>
      </c>
      <c r="J30" s="90">
        <v>100</v>
      </c>
      <c r="K30" s="94"/>
      <c r="L30" s="92">
        <f>IF($G30+$H30&lt;&gt;4,"",IF($G30&gt;$H30,2,IF($G30=$H30,1,0)))</f>
        <v>0</v>
      </c>
      <c r="M30" s="93">
        <f>IF($G30+$H30&lt;&gt;4,"",2-$L30)</f>
        <v>2</v>
      </c>
      <c r="N30" s="4" t="str">
        <f>IF(AND(G30&lt;&gt;"",H30&lt;&gt;"",G30+H30&lt;&gt;4),"!!!","")</f>
        <v/>
      </c>
    </row>
    <row r="31" spans="1:34" ht="20.25" customHeight="1" x14ac:dyDescent="0.2">
      <c r="A31" s="83">
        <v>20</v>
      </c>
      <c r="B31" s="84" t="str">
        <f>E35</f>
        <v>Fr</v>
      </c>
      <c r="C31" s="85">
        <v>44995</v>
      </c>
      <c r="D31" s="129" t="str">
        <f>F16</f>
        <v>MTV Banteln</v>
      </c>
      <c r="E31" s="86" t="s">
        <v>2</v>
      </c>
      <c r="F31" s="129" t="str">
        <f>D16</f>
        <v>TSV Brunkensen II</v>
      </c>
      <c r="G31" s="87">
        <v>1</v>
      </c>
      <c r="H31" s="88">
        <v>3</v>
      </c>
      <c r="I31" s="89">
        <v>85</v>
      </c>
      <c r="J31" s="90">
        <v>92</v>
      </c>
      <c r="K31" s="94"/>
      <c r="L31" s="92">
        <f>IF($G31+$H31&lt;&gt;4,"",IF($G31&gt;$H31,2,IF($G31=$H31,1,0)))</f>
        <v>0</v>
      </c>
      <c r="M31" s="93">
        <f>IF($G31+$H31&lt;&gt;4,"",2-$L31)</f>
        <v>2</v>
      </c>
      <c r="N31" s="4" t="str">
        <f>IF(AND(G31&lt;&gt;"",H31&lt;&gt;"",G31+H31&lt;&gt;4),"!!!","")</f>
        <v/>
      </c>
    </row>
    <row r="32" spans="1:34" ht="12.75" customHeight="1" x14ac:dyDescent="0.2">
      <c r="A32" s="20"/>
      <c r="B32" s="20"/>
      <c r="C32" s="21"/>
      <c r="D32" s="132"/>
    </row>
    <row r="33" spans="1:34" ht="12.75" customHeight="1" x14ac:dyDescent="0.2">
      <c r="A33" s="70" t="s">
        <v>10</v>
      </c>
      <c r="B33" s="51"/>
      <c r="C33" s="51"/>
      <c r="D33" s="133"/>
      <c r="E33" s="79"/>
      <c r="F33" s="133"/>
      <c r="G33" s="156">
        <f>SUM(G3:H32)</f>
        <v>80</v>
      </c>
      <c r="H33" s="156"/>
      <c r="I33" s="156">
        <f>SUM(I3:J32)</f>
        <v>3452</v>
      </c>
      <c r="J33" s="156"/>
      <c r="K33" s="51"/>
      <c r="L33" s="156">
        <f>SUM(L3:M32)</f>
        <v>40</v>
      </c>
      <c r="M33" s="156"/>
      <c r="N33" s="6"/>
    </row>
    <row r="34" spans="1:34" ht="12.75" customHeight="1" x14ac:dyDescent="0.2"/>
    <row r="35" spans="1:34" ht="12.75" customHeight="1" x14ac:dyDescent="0.2">
      <c r="A35" s="48" t="s">
        <v>21</v>
      </c>
      <c r="B35" s="64"/>
      <c r="C35" s="65"/>
      <c r="D35" s="135" t="s">
        <v>57</v>
      </c>
      <c r="E35" s="80" t="s">
        <v>61</v>
      </c>
    </row>
    <row r="36" spans="1:34" ht="12.75" customHeight="1" x14ac:dyDescent="0.2">
      <c r="A36" s="66"/>
      <c r="B36" s="66"/>
      <c r="C36" s="67"/>
      <c r="D36" s="135" t="s">
        <v>69</v>
      </c>
      <c r="E36" s="80" t="s">
        <v>59</v>
      </c>
    </row>
    <row r="37" spans="1:34" ht="12.75" customHeight="1" x14ac:dyDescent="0.2">
      <c r="A37" s="22"/>
      <c r="B37" s="22"/>
      <c r="C37" s="68"/>
      <c r="D37" s="135" t="s">
        <v>80</v>
      </c>
      <c r="E37" s="80" t="s">
        <v>68</v>
      </c>
    </row>
    <row r="38" spans="1:34" ht="12.75" customHeight="1" x14ac:dyDescent="0.2">
      <c r="A38" s="22"/>
      <c r="B38" s="22"/>
      <c r="C38" s="68"/>
      <c r="D38" s="135" t="s">
        <v>70</v>
      </c>
      <c r="E38" s="80" t="s">
        <v>68</v>
      </c>
    </row>
    <row r="39" spans="1:34" ht="12.75" customHeight="1" x14ac:dyDescent="0.2">
      <c r="A39" s="22"/>
      <c r="B39" s="22"/>
      <c r="C39" s="68"/>
      <c r="D39" s="135" t="s">
        <v>79</v>
      </c>
      <c r="E39" s="80" t="s">
        <v>58</v>
      </c>
    </row>
    <row r="40" spans="1:34" ht="12.75" customHeight="1" x14ac:dyDescent="0.2">
      <c r="A40" s="22"/>
      <c r="B40" s="22"/>
      <c r="C40" s="20"/>
      <c r="D40" s="136"/>
      <c r="E40" s="81"/>
      <c r="F40" s="132"/>
      <c r="G40" s="22"/>
      <c r="H40" s="22"/>
      <c r="J40" s="3"/>
      <c r="N40" s="22"/>
      <c r="T40" s="3"/>
      <c r="U40" s="3"/>
      <c r="V40" s="3"/>
      <c r="W40" s="3"/>
      <c r="Y40"/>
      <c r="Z40"/>
      <c r="AA40"/>
      <c r="AB40"/>
    </row>
    <row r="41" spans="1:34" ht="12.75" customHeight="1" x14ac:dyDescent="0.2">
      <c r="AD41" s="39" t="s">
        <v>23</v>
      </c>
      <c r="AE41" s="40"/>
      <c r="AF41" s="40"/>
      <c r="AG41" s="40"/>
      <c r="AH41" s="41"/>
    </row>
    <row r="42" spans="1:34" ht="12.75" customHeight="1" x14ac:dyDescent="0.2">
      <c r="AD42" s="42" t="s">
        <v>24</v>
      </c>
      <c r="AE42" s="43"/>
      <c r="AF42" s="43"/>
      <c r="AG42" s="43"/>
      <c r="AH42" s="44"/>
    </row>
    <row r="43" spans="1:34" ht="10.5" customHeight="1" x14ac:dyDescent="0.2">
      <c r="AD43" s="42" t="s">
        <v>25</v>
      </c>
      <c r="AE43" s="43"/>
      <c r="AF43" s="43"/>
      <c r="AG43" s="43"/>
      <c r="AH43" s="44"/>
    </row>
    <row r="44" spans="1:34" ht="12.75" customHeight="1" x14ac:dyDescent="0.2">
      <c r="AD44" s="42" t="s">
        <v>26</v>
      </c>
      <c r="AE44" s="43"/>
      <c r="AF44" s="43"/>
      <c r="AG44" s="43"/>
      <c r="AH44" s="44"/>
    </row>
    <row r="45" spans="1:34" ht="11.25" customHeight="1" x14ac:dyDescent="0.2">
      <c r="AD45" s="45" t="s">
        <v>40</v>
      </c>
      <c r="AE45" s="46"/>
      <c r="AF45" s="46"/>
      <c r="AG45" s="46"/>
      <c r="AH45" s="47"/>
    </row>
    <row r="46" spans="1:34" ht="11.25" customHeight="1" x14ac:dyDescent="0.2"/>
    <row r="47" spans="1:34" ht="11.25" customHeight="1" x14ac:dyDescent="0.2"/>
    <row r="48" spans="1:34" ht="11.25" customHeight="1" x14ac:dyDescent="0.2"/>
    <row r="49" ht="11.25" customHeight="1" x14ac:dyDescent="0.2"/>
    <row r="50" ht="11.25" customHeight="1" x14ac:dyDescent="0.2"/>
  </sheetData>
  <mergeCells count="18">
    <mergeCell ref="A20:F20"/>
    <mergeCell ref="G33:H33"/>
    <mergeCell ref="I33:J33"/>
    <mergeCell ref="L33:M33"/>
    <mergeCell ref="O1:AA1"/>
    <mergeCell ref="A1:F1"/>
    <mergeCell ref="D2:F2"/>
    <mergeCell ref="A14:F14"/>
    <mergeCell ref="A5:F5"/>
    <mergeCell ref="A8:F8"/>
    <mergeCell ref="A11:F11"/>
    <mergeCell ref="A17:F17"/>
    <mergeCell ref="AC1:AH1"/>
    <mergeCell ref="L2:M2"/>
    <mergeCell ref="G1:J1"/>
    <mergeCell ref="G2:H2"/>
    <mergeCell ref="I2:J2"/>
    <mergeCell ref="L1:M1"/>
  </mergeCells>
  <pageMargins left="0.39" right="0.19685039370078741" top="0.59055118110236227" bottom="0.38" header="0.51181102362204722" footer="0.31"/>
  <pageSetup paperSize="9" scale="84" orientation="landscape" r:id="rId1"/>
  <headerFooter alignWithMargins="0"/>
  <webPublishItems count="2">
    <webPublishItem id="5041" divId="Tabelle_2022-2023_5041" sourceType="range" sourceRef="A1:J31" destinationFile="W:\Daten\Web\hobby-volleyball\StaffelB-Dateien.htm" autoRepublish="1"/>
    <webPublishItem id="6946" divId="Tabelle_2022-2023_6946" sourceType="range" sourceRef="AC1:AH7" destinationFile="W:\Daten\Web\hobby-volleyball\StaffelBT-Dateien.htm" autoRepublish="1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0"/>
  <sheetViews>
    <sheetView tabSelected="1" zoomScale="95" workbookViewId="0">
      <pane ySplit="2" topLeftCell="A3" activePane="bottomLeft" state="frozen"/>
      <selection sqref="A1:F1"/>
      <selection pane="bottomLeft" activeCell="AK8" sqref="AK8"/>
    </sheetView>
  </sheetViews>
  <sheetFormatPr baseColWidth="10" defaultRowHeight="12.75" x14ac:dyDescent="0.2"/>
  <cols>
    <col min="1" max="1" width="5.5703125" style="2" customWidth="1"/>
    <col min="2" max="2" width="3.7109375" style="2" customWidth="1"/>
    <col min="3" max="3" width="10.5703125" style="2" customWidth="1"/>
    <col min="4" max="4" width="20.7109375" style="140" customWidth="1"/>
    <col min="5" max="5" width="3.7109375" style="2" customWidth="1"/>
    <col min="6" max="6" width="20.7109375" style="140" customWidth="1"/>
    <col min="7" max="8" width="5.7109375" style="20" customWidth="1"/>
    <col min="9" max="10" width="6.7109375" style="22" customWidth="1"/>
    <col min="11" max="11" width="0.7109375" style="22" customWidth="1"/>
    <col min="12" max="13" width="6" style="22" customWidth="1"/>
    <col min="14" max="14" width="3.7109375" style="3" hidden="1" customWidth="1"/>
    <col min="15" max="15" width="5.140625" style="22" hidden="1" customWidth="1"/>
    <col min="16" max="16" width="20.7109375" style="22" hidden="1" customWidth="1"/>
    <col min="17" max="17" width="5.85546875" style="22" hidden="1" customWidth="1"/>
    <col min="18" max="19" width="5.5703125" style="22" hidden="1" customWidth="1"/>
    <col min="20" max="20" width="6.5703125" style="22" hidden="1" customWidth="1"/>
    <col min="21" max="23" width="5.5703125" style="22" hidden="1" customWidth="1"/>
    <col min="24" max="25" width="5.5703125" style="3" hidden="1" customWidth="1"/>
    <col min="26" max="26" width="6.5703125" style="3" hidden="1" customWidth="1"/>
    <col min="27" max="27" width="9.5703125" style="3" hidden="1" customWidth="1"/>
    <col min="28" max="28" width="1.5703125" style="3" customWidth="1"/>
    <col min="29" max="29" width="5.42578125" customWidth="1"/>
    <col min="30" max="30" width="24.28515625" customWidth="1"/>
    <col min="31" max="31" width="5.85546875" customWidth="1"/>
    <col min="32" max="34" width="8.42578125" customWidth="1"/>
    <col min="35" max="35" width="11.42578125" customWidth="1"/>
  </cols>
  <sheetData>
    <row r="1" spans="1:38" s="9" customFormat="1" ht="19.5" customHeight="1" x14ac:dyDescent="0.2">
      <c r="A1" s="178" t="s">
        <v>71</v>
      </c>
      <c r="B1" s="179"/>
      <c r="C1" s="179"/>
      <c r="D1" s="179"/>
      <c r="E1" s="179"/>
      <c r="F1" s="180"/>
      <c r="G1" s="163" t="s">
        <v>11</v>
      </c>
      <c r="H1" s="164"/>
      <c r="I1" s="164"/>
      <c r="J1" s="165"/>
      <c r="K1" s="18"/>
      <c r="L1" s="166" t="s">
        <v>19</v>
      </c>
      <c r="M1" s="167"/>
      <c r="N1" s="23"/>
      <c r="O1" s="174" t="s">
        <v>20</v>
      </c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6"/>
      <c r="AB1" s="8"/>
      <c r="AC1" s="153" t="s">
        <v>81</v>
      </c>
      <c r="AD1" s="154"/>
      <c r="AE1" s="154"/>
      <c r="AF1" s="154"/>
      <c r="AG1" s="154"/>
      <c r="AH1" s="155"/>
      <c r="AI1" s="57"/>
      <c r="AJ1" s="57"/>
      <c r="AK1" s="57"/>
      <c r="AL1" s="57"/>
    </row>
    <row r="2" spans="1:38" s="57" customFormat="1" ht="24.75" customHeight="1" x14ac:dyDescent="0.2">
      <c r="A2" s="53" t="s">
        <v>0</v>
      </c>
      <c r="B2" s="54" t="s">
        <v>27</v>
      </c>
      <c r="C2" s="55" t="s">
        <v>1</v>
      </c>
      <c r="D2" s="177" t="str">
        <f>IF(D35="","Bitte zuerst die 6 Mannschaftsnamen unten ab Zeile 45 eingeben","Spielpaarungen")</f>
        <v>Spielpaarungen</v>
      </c>
      <c r="E2" s="177"/>
      <c r="F2" s="177"/>
      <c r="G2" s="157" t="s">
        <v>5</v>
      </c>
      <c r="H2" s="158"/>
      <c r="I2" s="159" t="s">
        <v>6</v>
      </c>
      <c r="J2" s="160"/>
      <c r="K2" s="19"/>
      <c r="L2" s="161" t="s">
        <v>3</v>
      </c>
      <c r="M2" s="162"/>
      <c r="N2" s="19"/>
      <c r="O2" s="58" t="s">
        <v>7</v>
      </c>
      <c r="P2" s="58" t="s">
        <v>8</v>
      </c>
      <c r="Q2" s="58" t="s">
        <v>22</v>
      </c>
      <c r="R2" s="12" t="s">
        <v>14</v>
      </c>
      <c r="S2" s="13" t="s">
        <v>15</v>
      </c>
      <c r="T2" s="58" t="s">
        <v>3</v>
      </c>
      <c r="U2" s="12" t="s">
        <v>12</v>
      </c>
      <c r="V2" s="13" t="s">
        <v>13</v>
      </c>
      <c r="W2" s="58" t="s">
        <v>4</v>
      </c>
      <c r="X2" s="13" t="s">
        <v>16</v>
      </c>
      <c r="Y2" s="13" t="s">
        <v>17</v>
      </c>
      <c r="Z2" s="58" t="s">
        <v>9</v>
      </c>
      <c r="AA2" s="14" t="s">
        <v>18</v>
      </c>
      <c r="AB2" s="17"/>
      <c r="AC2" s="10" t="s">
        <v>7</v>
      </c>
      <c r="AD2" s="10" t="s">
        <v>8</v>
      </c>
      <c r="AE2" s="10" t="s">
        <v>22</v>
      </c>
      <c r="AF2" s="10" t="s">
        <v>3</v>
      </c>
      <c r="AG2" s="10" t="s">
        <v>4</v>
      </c>
      <c r="AH2" s="10" t="s">
        <v>9</v>
      </c>
    </row>
    <row r="3" spans="1:38" s="116" customFormat="1" ht="20.25" customHeight="1" x14ac:dyDescent="0.2">
      <c r="A3" s="108">
        <v>1</v>
      </c>
      <c r="B3" s="109" t="str">
        <f>E35</f>
        <v>Fr</v>
      </c>
      <c r="C3" s="110">
        <v>44827</v>
      </c>
      <c r="D3" s="129" t="str">
        <f>D35</f>
        <v>TUS Holle/Grasdorf</v>
      </c>
      <c r="E3" s="86" t="s">
        <v>2</v>
      </c>
      <c r="F3" s="129" t="str">
        <f>D36</f>
        <v>SG Borsum/Harsum/ Achtum I</v>
      </c>
      <c r="G3" s="87">
        <v>4</v>
      </c>
      <c r="H3" s="88">
        <v>0</v>
      </c>
      <c r="I3" s="89">
        <v>100</v>
      </c>
      <c r="J3" s="90">
        <v>77</v>
      </c>
      <c r="K3" s="91"/>
      <c r="L3" s="92">
        <f>IF($G3+$H3&lt;&gt;4,"",IF($G3&gt;$H3,2,IF($G3=$H3,1,0)))</f>
        <v>2</v>
      </c>
      <c r="M3" s="93">
        <f>IF($G3+$H3&lt;&gt;4,"",2-$L3)</f>
        <v>0</v>
      </c>
      <c r="N3" s="94" t="str">
        <f>IF(AND(G3&lt;&gt;"",H3&lt;&gt;"",G3+H3&lt;&gt;4),"!!!","")</f>
        <v/>
      </c>
      <c r="O3" s="111">
        <f>RANK(AA3,$AA$3:$AA$7)</f>
        <v>4</v>
      </c>
      <c r="P3" s="112" t="str">
        <f>D35</f>
        <v>TUS Holle/Grasdorf</v>
      </c>
      <c r="Q3" s="111">
        <f t="shared" ref="Q3:Q7" si="0">(R3+S3)/2</f>
        <v>8</v>
      </c>
      <c r="R3" s="113">
        <f>SUMIF($D$3:$D$31,$P3,$L$3:$L$31)+SUMIF($F$3:$F$31,$P3,$M$3:$M$31)</f>
        <v>6</v>
      </c>
      <c r="S3" s="114">
        <f>SUMIF($D$3:$D$31,$P3,$M$3:$M$31)+SUMIF($F$3:$F$31,$P3,$L$3:$L$31)</f>
        <v>10</v>
      </c>
      <c r="T3" s="111" t="str">
        <f t="shared" ref="T3:T7" si="1">R3&amp;" : "&amp;S3</f>
        <v>6 : 10</v>
      </c>
      <c r="U3" s="113">
        <f>SUMIF($D$3:$D$31,$P3,$G$3:$G$31)+SUMIF($F$3:$F$31,$P3,$H$3:$H$31)</f>
        <v>16</v>
      </c>
      <c r="V3" s="114">
        <f>SUMIF($D$3:$D$31,$P3,$H$3:$H$31)+SUMIF($F$3:$F$31,$P3,$G$3:$G$31)</f>
        <v>16</v>
      </c>
      <c r="W3" s="111" t="str">
        <f t="shared" ref="W3:W7" si="2">U3&amp;" : "&amp;V3</f>
        <v>16 : 16</v>
      </c>
      <c r="X3" s="113">
        <f>SUMIF($D$3:$D$31,$P3,$I$3:$I$31)+SUMIF($F$3:$F$31,$P3,$J$3:$J$31)</f>
        <v>705</v>
      </c>
      <c r="Y3" s="114">
        <f>SUMIF($D$3:$D$31,$P3,$J$3:$J$31)+SUMIF($F$3:$F$31,$P3,$I$3:$I$31)</f>
        <v>688</v>
      </c>
      <c r="Z3" s="111" t="str">
        <f t="shared" ref="Z3:Z7" si="3">X3&amp;" : "&amp;Y3</f>
        <v>705 : 688</v>
      </c>
      <c r="AA3" s="115">
        <f t="shared" ref="AA3:AA7" si="4">R3*1000000000+(R3-S3)*10000000+(U3-V3)*10000+(X3-Y3)-ROW(P3)/100</f>
        <v>5960000016.9700003</v>
      </c>
      <c r="AB3" s="17"/>
      <c r="AC3" s="137">
        <v>1</v>
      </c>
      <c r="AD3" s="82" t="str">
        <f>VLOOKUP($AC3,$O$3:$P$7,2,FALSE)</f>
        <v>SV Hildesia Diekholzen</v>
      </c>
      <c r="AE3" s="137">
        <f>VLOOKUP($AC3,$O$3:$Z$7,3,FALSE)</f>
        <v>8</v>
      </c>
      <c r="AF3" s="137" t="str">
        <f>VLOOKUP($AC3,$O$3:$Z$7,6,FALSE)</f>
        <v>13 : 3</v>
      </c>
      <c r="AG3" s="137" t="str">
        <f>VLOOKUP($AC3,$O$3:$Z$7,9,FALSE)</f>
        <v>24 : 8</v>
      </c>
      <c r="AH3" s="137" t="str">
        <f>VLOOKUP($AC3,$O$3:$Z$7,12,FALSE)</f>
        <v>761 : 610</v>
      </c>
    </row>
    <row r="4" spans="1:38" s="116" customFormat="1" ht="20.25" customHeight="1" x14ac:dyDescent="0.2">
      <c r="A4" s="108">
        <v>2</v>
      </c>
      <c r="B4" s="109" t="str">
        <f>E38</f>
        <v>Mo</v>
      </c>
      <c r="C4" s="110">
        <v>44823</v>
      </c>
      <c r="D4" s="129" t="str">
        <f>D38</f>
        <v>SV Hildesia Diekholzen</v>
      </c>
      <c r="E4" s="86" t="s">
        <v>2</v>
      </c>
      <c r="F4" s="129" t="str">
        <f>D39</f>
        <v>TSV Sibbesse</v>
      </c>
      <c r="G4" s="87">
        <v>2</v>
      </c>
      <c r="H4" s="88">
        <v>2</v>
      </c>
      <c r="I4" s="89">
        <v>96</v>
      </c>
      <c r="J4" s="90">
        <v>85</v>
      </c>
      <c r="K4" s="94"/>
      <c r="L4" s="92">
        <f>IF($G4+$H4&lt;&gt;4,"",IF($G4&gt;$H4,2,IF($G4=$H4,1,0)))</f>
        <v>1</v>
      </c>
      <c r="M4" s="93">
        <f>IF($G4+$H4&lt;&gt;4,"",2-$L4)</f>
        <v>1</v>
      </c>
      <c r="N4" s="94" t="str">
        <f>IF(AND(G4&lt;&gt;"",H4&lt;&gt;"",G4+H4&lt;&gt;4),"!!!","")</f>
        <v/>
      </c>
      <c r="O4" s="111">
        <f>RANK(AA4,$AA$3:$AA$7)</f>
        <v>2</v>
      </c>
      <c r="P4" s="112" t="str">
        <f>D36</f>
        <v>SG Borsum/Harsum/ Achtum I</v>
      </c>
      <c r="Q4" s="111">
        <f t="shared" si="0"/>
        <v>8</v>
      </c>
      <c r="R4" s="113">
        <f>SUMIF($D$3:$D$31,$P4,$L$3:$L$31)+SUMIF($F$3:$F$31,$P4,$M$3:$M$31)</f>
        <v>11</v>
      </c>
      <c r="S4" s="114">
        <f>SUMIF($D$3:$D$31,$P4,$M$3:$M$31)+SUMIF($F$3:$F$31,$P4,$L$3:$L$31)</f>
        <v>5</v>
      </c>
      <c r="T4" s="111" t="str">
        <f t="shared" si="1"/>
        <v>11 : 5</v>
      </c>
      <c r="U4" s="113">
        <f>SUMIF($D$3:$D$31,$P4,$G$3:$G$31)+SUMIF($F$3:$F$31,$P4,$H$3:$H$31)</f>
        <v>19</v>
      </c>
      <c r="V4" s="114">
        <f>SUMIF($D$3:$D$31,$P4,$H$3:$H$31)+SUMIF($F$3:$F$31,$P4,$G$3:$G$31)</f>
        <v>13</v>
      </c>
      <c r="W4" s="111" t="str">
        <f t="shared" si="2"/>
        <v>19 : 13</v>
      </c>
      <c r="X4" s="113">
        <f>SUMIF($D$3:$D$31,$P4,$I$3:$I$31)+SUMIF($F$3:$F$31,$P4,$J$3:$J$31)</f>
        <v>704</v>
      </c>
      <c r="Y4" s="114">
        <f>SUMIF($D$3:$D$31,$P4,$J$3:$J$31)+SUMIF($F$3:$F$31,$P4,$I$3:$I$31)</f>
        <v>632</v>
      </c>
      <c r="Z4" s="111" t="str">
        <f t="shared" si="3"/>
        <v>704 : 632</v>
      </c>
      <c r="AA4" s="115">
        <f t="shared" si="4"/>
        <v>11060060071.959999</v>
      </c>
      <c r="AB4" s="17"/>
      <c r="AC4" s="137">
        <v>2</v>
      </c>
      <c r="AD4" s="82" t="str">
        <f>VLOOKUP($AC4,$O$3:$Z$7,2,FALSE)</f>
        <v>SG Borsum/Harsum/ Achtum I</v>
      </c>
      <c r="AE4" s="137">
        <f>VLOOKUP($AC4,$O$3:$Z$7,3,FALSE)</f>
        <v>8</v>
      </c>
      <c r="AF4" s="137" t="str">
        <f>VLOOKUP($AC4,$O$3:$Z$7,6,FALSE)</f>
        <v>11 : 5</v>
      </c>
      <c r="AG4" s="137" t="str">
        <f>VLOOKUP($AC4,$O$3:$Z$7,9,FALSE)</f>
        <v>19 : 13</v>
      </c>
      <c r="AH4" s="137" t="str">
        <f>VLOOKUP($AC4,$O$3:$Z$7,12,FALSE)</f>
        <v>704 : 632</v>
      </c>
    </row>
    <row r="5" spans="1:38" s="116" customFormat="1" ht="18.75" customHeight="1" x14ac:dyDescent="0.2">
      <c r="A5" s="193"/>
      <c r="B5" s="194"/>
      <c r="C5" s="194"/>
      <c r="D5" s="194"/>
      <c r="E5" s="194"/>
      <c r="F5" s="195"/>
      <c r="G5" s="95"/>
      <c r="H5" s="96"/>
      <c r="I5" s="97"/>
      <c r="J5" s="98"/>
      <c r="K5" s="99"/>
      <c r="L5" s="95"/>
      <c r="M5" s="98"/>
      <c r="N5" s="94"/>
      <c r="O5" s="111">
        <f>RANK(AA5,$AA$3:$AA$7)</f>
        <v>5</v>
      </c>
      <c r="P5" s="112" t="str">
        <f>D37</f>
        <v>SV Mehle</v>
      </c>
      <c r="Q5" s="111">
        <f t="shared" si="0"/>
        <v>8</v>
      </c>
      <c r="R5" s="113">
        <f>SUMIF($D$3:$D$31,$P5,$L$3:$L$31)+SUMIF($F$3:$F$31,$P5,$M$3:$M$31)</f>
        <v>1</v>
      </c>
      <c r="S5" s="114">
        <f>SUMIF($D$3:$D$31,$P5,$M$3:$M$31)+SUMIF($F$3:$F$31,$P5,$L$3:$L$31)</f>
        <v>15</v>
      </c>
      <c r="T5" s="111" t="str">
        <f t="shared" si="1"/>
        <v>1 : 15</v>
      </c>
      <c r="U5" s="113">
        <f>SUMIF($D$3:$D$31,$P5,$G$3:$G$31)+SUMIF($F$3:$F$31,$P5,$H$3:$H$31)</f>
        <v>3</v>
      </c>
      <c r="V5" s="114">
        <f>SUMIF($D$3:$D$31,$P5,$H$3:$H$31)+SUMIF($F$3:$F$31,$P5,$G$3:$G$31)</f>
        <v>29</v>
      </c>
      <c r="W5" s="111" t="str">
        <f t="shared" si="2"/>
        <v>3 : 29</v>
      </c>
      <c r="X5" s="113">
        <f>SUMIF($D$3:$D$31,$P5,$I$3:$I$31)+SUMIF($F$3:$F$31,$P5,$J$3:$J$31)</f>
        <v>520</v>
      </c>
      <c r="Y5" s="114">
        <f>SUMIF($D$3:$D$31,$P5,$J$3:$J$31)+SUMIF($F$3:$F$31,$P5,$I$3:$I$31)</f>
        <v>775</v>
      </c>
      <c r="Z5" s="111" t="str">
        <f t="shared" si="3"/>
        <v>520 : 775</v>
      </c>
      <c r="AA5" s="115">
        <f t="shared" si="4"/>
        <v>859739744.95000005</v>
      </c>
      <c r="AB5" s="17"/>
      <c r="AC5" s="137">
        <v>3</v>
      </c>
      <c r="AD5" s="82" t="str">
        <f>VLOOKUP($AC5,$O$3:$Z$7,2,FALSE)</f>
        <v>TSV Sibbesse</v>
      </c>
      <c r="AE5" s="137">
        <f>VLOOKUP($AC5,$O$3:$Z$7,3,FALSE)</f>
        <v>8</v>
      </c>
      <c r="AF5" s="137" t="str">
        <f>VLOOKUP($AC5,$O$3:$Z$7,6,FALSE)</f>
        <v>9 : 7</v>
      </c>
      <c r="AG5" s="137" t="str">
        <f>VLOOKUP($AC5,$O$3:$Z$7,9,FALSE)</f>
        <v>18 : 14</v>
      </c>
      <c r="AH5" s="137" t="str">
        <f>VLOOKUP($AC5,$O$3:$Z$7,12,FALSE)</f>
        <v>701 : 686</v>
      </c>
    </row>
    <row r="6" spans="1:38" s="116" customFormat="1" ht="20.25" customHeight="1" x14ac:dyDescent="0.2">
      <c r="A6" s="108">
        <v>3</v>
      </c>
      <c r="B6" s="109" t="str">
        <f>E37</f>
        <v>Di</v>
      </c>
      <c r="C6" s="110">
        <v>44838</v>
      </c>
      <c r="D6" s="129" t="str">
        <f>D37</f>
        <v>SV Mehle</v>
      </c>
      <c r="E6" s="86" t="s">
        <v>2</v>
      </c>
      <c r="F6" s="129" t="str">
        <f>D38</f>
        <v>SV Hildesia Diekholzen</v>
      </c>
      <c r="G6" s="87">
        <v>0</v>
      </c>
      <c r="H6" s="88">
        <v>4</v>
      </c>
      <c r="I6" s="89">
        <v>62</v>
      </c>
      <c r="J6" s="90">
        <v>100</v>
      </c>
      <c r="K6" s="94"/>
      <c r="L6" s="92">
        <f>IF($G6+$H6&lt;&gt;4,"",IF($G6&gt;$H6,2,IF($G6=$H6,1,0)))</f>
        <v>0</v>
      </c>
      <c r="M6" s="93">
        <f>IF($G6+$H6&lt;&gt;4,"",2-$L6)</f>
        <v>2</v>
      </c>
      <c r="N6" s="94" t="str">
        <f>IF(AND(G6&lt;&gt;"",H6&lt;&gt;"",G6+H6&lt;&gt;4),"!!!","")</f>
        <v/>
      </c>
      <c r="O6" s="111">
        <f>RANK(AA6,$AA$3:$AA$7)</f>
        <v>1</v>
      </c>
      <c r="P6" s="112" t="str">
        <f>D38</f>
        <v>SV Hildesia Diekholzen</v>
      </c>
      <c r="Q6" s="111">
        <f t="shared" si="0"/>
        <v>8</v>
      </c>
      <c r="R6" s="113">
        <f>SUMIF($D$3:$D$31,$P6,$L$3:$L$31)+SUMIF($F$3:$F$31,$P6,$M$3:$M$31)</f>
        <v>13</v>
      </c>
      <c r="S6" s="114">
        <f>SUMIF($D$3:$D$31,$P6,$M$3:$M$31)+SUMIF($F$3:$F$31,$P6,$L$3:$L$31)</f>
        <v>3</v>
      </c>
      <c r="T6" s="111" t="str">
        <f t="shared" si="1"/>
        <v>13 : 3</v>
      </c>
      <c r="U6" s="113">
        <f>SUMIF($D$3:$D$31,$P6,$G$3:$G$31)+SUMIF($F$3:$F$31,$P6,$H$3:$H$31)</f>
        <v>24</v>
      </c>
      <c r="V6" s="114">
        <f>SUMIF($D$3:$D$31,$P6,$H$3:$H$31)+SUMIF($F$3:$F$31,$P6,$G$3:$G$31)</f>
        <v>8</v>
      </c>
      <c r="W6" s="111" t="str">
        <f t="shared" si="2"/>
        <v>24 : 8</v>
      </c>
      <c r="X6" s="113">
        <f>SUMIF($D$3:$D$31,$P6,$I$3:$I$31)+SUMIF($F$3:$F$31,$P6,$J$3:$J$31)</f>
        <v>761</v>
      </c>
      <c r="Y6" s="114">
        <f>SUMIF($D$3:$D$31,$P6,$J$3:$J$31)+SUMIF($F$3:$F$31,$P6,$I$3:$I$31)</f>
        <v>610</v>
      </c>
      <c r="Z6" s="111" t="str">
        <f t="shared" si="3"/>
        <v>761 : 610</v>
      </c>
      <c r="AA6" s="115">
        <f t="shared" si="4"/>
        <v>13100160150.940001</v>
      </c>
      <c r="AB6" s="17"/>
      <c r="AC6" s="137">
        <v>4</v>
      </c>
      <c r="AD6" s="82" t="str">
        <f>VLOOKUP($AC6,$O$3:$Z$7,2,FALSE)</f>
        <v>TUS Holle/Grasdorf</v>
      </c>
      <c r="AE6" s="137">
        <f>VLOOKUP($AC6,$O$3:$Z$7,3,FALSE)</f>
        <v>8</v>
      </c>
      <c r="AF6" s="137" t="str">
        <f>VLOOKUP($AC6,$O$3:$Z$7,6,FALSE)</f>
        <v>6 : 10</v>
      </c>
      <c r="AG6" s="137" t="str">
        <f>VLOOKUP($AC6,$O$3:$Z$7,9,FALSE)</f>
        <v>16 : 16</v>
      </c>
      <c r="AH6" s="137" t="str">
        <f>VLOOKUP($AC6,$O$3:$Z$7,12,FALSE)</f>
        <v>705 : 688</v>
      </c>
    </row>
    <row r="7" spans="1:38" s="116" customFormat="1" ht="20.25" customHeight="1" x14ac:dyDescent="0.2">
      <c r="A7" s="108">
        <v>4</v>
      </c>
      <c r="B7" s="109" t="str">
        <f>E39</f>
        <v>Do</v>
      </c>
      <c r="C7" s="110">
        <v>44840</v>
      </c>
      <c r="D7" s="129" t="str">
        <f>D39</f>
        <v>TSV Sibbesse</v>
      </c>
      <c r="E7" s="86" t="s">
        <v>2</v>
      </c>
      <c r="F7" s="129" t="str">
        <f>D35</f>
        <v>TUS Holle/Grasdorf</v>
      </c>
      <c r="G7" s="87">
        <v>2</v>
      </c>
      <c r="H7" s="88">
        <v>2</v>
      </c>
      <c r="I7" s="89">
        <v>87</v>
      </c>
      <c r="J7" s="90">
        <v>91</v>
      </c>
      <c r="K7" s="94"/>
      <c r="L7" s="92">
        <f>IF($G7+$H7&lt;&gt;4,"",IF($G7&gt;$H7,2,IF($G7=$H7,1,0)))</f>
        <v>1</v>
      </c>
      <c r="M7" s="93">
        <f>IF($G7+$H7&lt;&gt;4,"",2-$L7)</f>
        <v>1</v>
      </c>
      <c r="N7" s="94" t="str">
        <f>IF(AND(G7&lt;&gt;"",H7&lt;&gt;"",G7+H7&lt;&gt;4),"!!!","")</f>
        <v/>
      </c>
      <c r="O7" s="111">
        <f>RANK(AA7,$AA$3:$AA$7)</f>
        <v>3</v>
      </c>
      <c r="P7" s="112" t="str">
        <f>D39</f>
        <v>TSV Sibbesse</v>
      </c>
      <c r="Q7" s="111">
        <f t="shared" si="0"/>
        <v>8</v>
      </c>
      <c r="R7" s="113">
        <f>SUMIF($D$3:$D$31,$P7,$L$3:$L$31)+SUMIF($F$3:$F$31,$P7,$M$3:$M$31)</f>
        <v>9</v>
      </c>
      <c r="S7" s="114">
        <f>SUMIF($D$3:$D$31,$P7,$M$3:$M$31)+SUMIF($F$3:$F$31,$P7,$L$3:$L$31)</f>
        <v>7</v>
      </c>
      <c r="T7" s="111" t="str">
        <f t="shared" si="1"/>
        <v>9 : 7</v>
      </c>
      <c r="U7" s="113">
        <f>SUMIF($D$3:$D$31,$P7,$G$3:$G$31)+SUMIF($F$3:$F$31,$P7,$H$3:$H$31)</f>
        <v>18</v>
      </c>
      <c r="V7" s="114">
        <f>SUMIF($D$3:$D$31,$P7,$H$3:$H$31)+SUMIF($F$3:$F$31,$P7,$G$3:$G$31)</f>
        <v>14</v>
      </c>
      <c r="W7" s="111" t="str">
        <f t="shared" si="2"/>
        <v>18 : 14</v>
      </c>
      <c r="X7" s="113">
        <f>SUMIF($D$3:$D$31,$P7,$I$3:$I$31)+SUMIF($F$3:$F$31,$P7,$J$3:$J$31)</f>
        <v>701</v>
      </c>
      <c r="Y7" s="114">
        <f>SUMIF($D$3:$D$31,$P7,$J$3:$J$31)+SUMIF($F$3:$F$31,$P7,$I$3:$I$31)</f>
        <v>686</v>
      </c>
      <c r="Z7" s="111" t="str">
        <f t="shared" si="3"/>
        <v>701 : 686</v>
      </c>
      <c r="AA7" s="115">
        <f t="shared" si="4"/>
        <v>9020040014.9300003</v>
      </c>
      <c r="AB7" s="17"/>
      <c r="AC7" s="137">
        <v>5</v>
      </c>
      <c r="AD7" s="82" t="str">
        <f>VLOOKUP($AC7,$O$3:$Z$7,2,FALSE)</f>
        <v>SV Mehle</v>
      </c>
      <c r="AE7" s="137">
        <f>VLOOKUP($AC7,$O$3:$Z$7,3,FALSE)</f>
        <v>8</v>
      </c>
      <c r="AF7" s="137" t="str">
        <f>VLOOKUP($AC7,$O$3:$Z$7,6,FALSE)</f>
        <v>1 : 15</v>
      </c>
      <c r="AG7" s="137" t="str">
        <f>VLOOKUP($AC7,$O$3:$Z$7,9,FALSE)</f>
        <v>3 : 29</v>
      </c>
      <c r="AH7" s="137" t="str">
        <f>VLOOKUP($AC7,$O$3:$Z$7,12,FALSE)</f>
        <v>520 : 775</v>
      </c>
    </row>
    <row r="8" spans="1:38" s="116" customFormat="1" ht="5.25" customHeight="1" x14ac:dyDescent="0.2">
      <c r="A8" s="190"/>
      <c r="B8" s="191"/>
      <c r="C8" s="191"/>
      <c r="D8" s="191"/>
      <c r="E8" s="191"/>
      <c r="F8" s="192"/>
      <c r="G8" s="95"/>
      <c r="H8" s="96"/>
      <c r="I8" s="97"/>
      <c r="J8" s="98"/>
      <c r="K8" s="99"/>
      <c r="L8" s="95"/>
      <c r="M8" s="98"/>
      <c r="N8" s="94"/>
      <c r="O8" s="117"/>
      <c r="P8" s="117"/>
      <c r="Q8" s="117"/>
      <c r="R8" s="117"/>
      <c r="S8" s="117"/>
      <c r="T8" s="117"/>
      <c r="U8" s="117"/>
      <c r="V8" s="117"/>
      <c r="W8" s="117"/>
      <c r="X8" s="17"/>
      <c r="Y8" s="17"/>
      <c r="Z8" s="17"/>
      <c r="AA8" s="17"/>
      <c r="AB8" s="17"/>
      <c r="AC8" s="118"/>
    </row>
    <row r="9" spans="1:38" s="116" customFormat="1" ht="20.25" customHeight="1" x14ac:dyDescent="0.2">
      <c r="A9" s="108">
        <v>5</v>
      </c>
      <c r="B9" s="109" t="str">
        <f>E36</f>
        <v>Di</v>
      </c>
      <c r="C9" s="110">
        <v>44866</v>
      </c>
      <c r="D9" s="129" t="str">
        <f>D36</f>
        <v>SG Borsum/Harsum/ Achtum I</v>
      </c>
      <c r="E9" s="86" t="s">
        <v>2</v>
      </c>
      <c r="F9" s="129" t="str">
        <f>D39</f>
        <v>TSV Sibbesse</v>
      </c>
      <c r="G9" s="87">
        <v>3</v>
      </c>
      <c r="H9" s="88">
        <v>1</v>
      </c>
      <c r="I9" s="89">
        <v>100</v>
      </c>
      <c r="J9" s="90">
        <v>86</v>
      </c>
      <c r="K9" s="94"/>
      <c r="L9" s="92">
        <f>IF($G9+$H9&lt;&gt;4,"",IF($G9&gt;$H9,2,IF($G9=$H9,1,0)))</f>
        <v>2</v>
      </c>
      <c r="M9" s="93">
        <f>IF($G9+$H9&lt;&gt;4,"",2-$L9)</f>
        <v>0</v>
      </c>
      <c r="N9" s="94" t="str">
        <f>IF(AND(G9&lt;&gt;"",H9&lt;&gt;"",G9+H9&lt;&gt;4),"!!!","")</f>
        <v/>
      </c>
      <c r="O9" s="117"/>
      <c r="P9" s="117"/>
      <c r="Q9" s="117"/>
      <c r="R9" s="117"/>
      <c r="S9" s="117"/>
      <c r="T9" s="117"/>
      <c r="U9" s="117"/>
      <c r="V9" s="117"/>
      <c r="W9" s="117"/>
      <c r="X9" s="17"/>
      <c r="Y9" s="17"/>
      <c r="Z9" s="17"/>
      <c r="AA9" s="17"/>
      <c r="AB9" s="17"/>
      <c r="AC9" s="119" t="s">
        <v>10</v>
      </c>
      <c r="AF9" s="120">
        <f>SUM(R$3:S7)/2</f>
        <v>40</v>
      </c>
      <c r="AG9" s="120">
        <f>SUM(U$3:V7)/2</f>
        <v>80</v>
      </c>
      <c r="AH9" s="120">
        <f>SUM(X$3:Y7)/2</f>
        <v>3391</v>
      </c>
    </row>
    <row r="10" spans="1:38" s="116" customFormat="1" ht="13.5" customHeight="1" x14ac:dyDescent="0.2">
      <c r="A10" s="108">
        <v>6</v>
      </c>
      <c r="B10" s="109" t="str">
        <f>E35</f>
        <v>Fr</v>
      </c>
      <c r="C10" s="110">
        <v>44869</v>
      </c>
      <c r="D10" s="129" t="str">
        <f>D35</f>
        <v>TUS Holle/Grasdorf</v>
      </c>
      <c r="E10" s="86" t="s">
        <v>2</v>
      </c>
      <c r="F10" s="129" t="str">
        <f>D37</f>
        <v>SV Mehle</v>
      </c>
      <c r="G10" s="87">
        <v>2</v>
      </c>
      <c r="H10" s="88">
        <v>2</v>
      </c>
      <c r="I10" s="89">
        <v>82</v>
      </c>
      <c r="J10" s="90">
        <v>70</v>
      </c>
      <c r="K10" s="94"/>
      <c r="L10" s="92">
        <f>IF($G10+$H10&lt;&gt;4,"",IF($G10&gt;$H10,2,IF($G10=$H10,1,0)))</f>
        <v>1</v>
      </c>
      <c r="M10" s="93">
        <f>IF($G10+$H10&lt;&gt;4,"",2-$L10)</f>
        <v>1</v>
      </c>
      <c r="N10" s="94" t="str">
        <f>IF(AND(G10&lt;&gt;"",H10&lt;&gt;"",G10+H10&lt;&gt;4),"!!!","")</f>
        <v/>
      </c>
      <c r="O10" s="117"/>
      <c r="P10" s="117"/>
      <c r="Q10" s="117"/>
      <c r="R10" s="117"/>
      <c r="S10" s="117"/>
      <c r="T10" s="117"/>
      <c r="U10" s="117"/>
      <c r="V10" s="117"/>
      <c r="W10" s="117"/>
      <c r="X10" s="17"/>
      <c r="Y10" s="17"/>
      <c r="Z10" s="17"/>
      <c r="AA10" s="17"/>
      <c r="AB10" s="17"/>
      <c r="AC10" s="118"/>
    </row>
    <row r="11" spans="1:38" s="116" customFormat="1" ht="5.25" customHeight="1" x14ac:dyDescent="0.2">
      <c r="A11" s="190"/>
      <c r="B11" s="191"/>
      <c r="C11" s="191"/>
      <c r="D11" s="191"/>
      <c r="E11" s="191"/>
      <c r="F11" s="192"/>
      <c r="G11" s="95"/>
      <c r="H11" s="96"/>
      <c r="I11" s="97"/>
      <c r="J11" s="98"/>
      <c r="K11" s="99"/>
      <c r="L11" s="95"/>
      <c r="M11" s="98"/>
      <c r="N11" s="94"/>
      <c r="O11" s="117"/>
      <c r="P11" s="117"/>
      <c r="Q11" s="117"/>
      <c r="R11" s="117"/>
      <c r="S11" s="117"/>
      <c r="T11" s="117"/>
      <c r="U11" s="117"/>
      <c r="V11" s="117"/>
      <c r="W11" s="117"/>
      <c r="X11" s="17"/>
      <c r="Y11" s="17"/>
      <c r="Z11" s="17"/>
      <c r="AA11" s="17"/>
      <c r="AB11" s="17"/>
    </row>
    <row r="12" spans="1:38" s="116" customFormat="1" ht="15.75" customHeight="1" x14ac:dyDescent="0.2">
      <c r="A12" s="108">
        <v>7</v>
      </c>
      <c r="B12" s="109" t="str">
        <f>E37</f>
        <v>Di</v>
      </c>
      <c r="C12" s="110">
        <v>44880</v>
      </c>
      <c r="D12" s="129" t="str">
        <f>D37</f>
        <v>SV Mehle</v>
      </c>
      <c r="E12" s="86" t="s">
        <v>2</v>
      </c>
      <c r="F12" s="129" t="str">
        <f>D39</f>
        <v>TSV Sibbesse</v>
      </c>
      <c r="G12" s="87">
        <v>0</v>
      </c>
      <c r="H12" s="88">
        <v>4</v>
      </c>
      <c r="I12" s="89">
        <v>70</v>
      </c>
      <c r="J12" s="90">
        <v>102</v>
      </c>
      <c r="K12" s="94"/>
      <c r="L12" s="92">
        <f>IF($G12+$H12&lt;&gt;4,"",IF($G12&gt;$H12,2,IF($G12=$H12,1,0)))</f>
        <v>0</v>
      </c>
      <c r="M12" s="93">
        <f>IF($G12+$H12&lt;&gt;4,"",2-$L12)</f>
        <v>2</v>
      </c>
      <c r="N12" s="94" t="str">
        <f>IF(AND(G12&lt;&gt;"",H12&lt;&gt;"",G12+H12&lt;&gt;4),"!!!","")</f>
        <v/>
      </c>
      <c r="O12" s="117"/>
      <c r="P12" s="117"/>
      <c r="Q12" s="117"/>
      <c r="R12" s="117"/>
      <c r="S12" s="117"/>
      <c r="T12" s="117"/>
      <c r="U12" s="117"/>
      <c r="V12" s="117"/>
      <c r="W12" s="117"/>
      <c r="X12" s="17"/>
      <c r="Y12" s="17"/>
      <c r="Z12" s="17"/>
      <c r="AA12" s="17"/>
      <c r="AB12" s="17"/>
    </row>
    <row r="13" spans="1:38" s="116" customFormat="1" ht="20.25" customHeight="1" x14ac:dyDescent="0.2">
      <c r="A13" s="108">
        <v>8</v>
      </c>
      <c r="B13" s="109" t="s">
        <v>58</v>
      </c>
      <c r="C13" s="110">
        <v>44879</v>
      </c>
      <c r="D13" s="129" t="s">
        <v>73</v>
      </c>
      <c r="E13" s="86" t="s">
        <v>2</v>
      </c>
      <c r="F13" s="129" t="str">
        <f>D36</f>
        <v>SG Borsum/Harsum/ Achtum I</v>
      </c>
      <c r="G13" s="87">
        <v>3</v>
      </c>
      <c r="H13" s="88">
        <v>1</v>
      </c>
      <c r="I13" s="89">
        <v>86</v>
      </c>
      <c r="J13" s="90">
        <v>73</v>
      </c>
      <c r="K13" s="94"/>
      <c r="L13" s="92">
        <f>IF($G13+$H13&lt;&gt;4,"",IF($G13&gt;$H13,2,IF($G13=$H13,1,0)))</f>
        <v>2</v>
      </c>
      <c r="M13" s="93">
        <f>IF($G13+$H13&lt;&gt;4,"",2-$L13)</f>
        <v>0</v>
      </c>
      <c r="N13" s="94" t="str">
        <f>IF(AND(G13&lt;&gt;"",H13&lt;&gt;"",G13+H13&lt;&gt;4),"!!!","")</f>
        <v/>
      </c>
      <c r="O13" s="117"/>
      <c r="P13" s="117"/>
      <c r="Q13" s="117"/>
      <c r="R13" s="117"/>
      <c r="S13" s="117"/>
      <c r="T13" s="117"/>
      <c r="U13" s="117"/>
      <c r="V13" s="117"/>
      <c r="W13" s="117"/>
      <c r="X13" s="17"/>
      <c r="Y13" s="17"/>
      <c r="Z13" s="17"/>
      <c r="AA13" s="17"/>
      <c r="AB13" s="17"/>
    </row>
    <row r="14" spans="1:38" s="116" customFormat="1" ht="4.5" customHeight="1" x14ac:dyDescent="0.2">
      <c r="A14" s="190"/>
      <c r="B14" s="191"/>
      <c r="C14" s="191"/>
      <c r="D14" s="191"/>
      <c r="E14" s="191"/>
      <c r="F14" s="192"/>
      <c r="G14" s="95"/>
      <c r="H14" s="96"/>
      <c r="I14" s="97"/>
      <c r="J14" s="98"/>
      <c r="K14" s="99"/>
      <c r="L14" s="95"/>
      <c r="M14" s="98"/>
      <c r="N14" s="94"/>
      <c r="O14" s="117"/>
      <c r="P14" s="117"/>
      <c r="Q14" s="117"/>
      <c r="R14" s="117"/>
      <c r="S14" s="117"/>
      <c r="T14" s="117"/>
      <c r="U14" s="117"/>
      <c r="V14" s="117"/>
      <c r="W14" s="117"/>
      <c r="X14" s="17"/>
      <c r="Y14" s="17"/>
      <c r="Z14" s="17"/>
      <c r="AA14" s="17"/>
      <c r="AB14" s="17"/>
    </row>
    <row r="15" spans="1:38" s="116" customFormat="1" ht="20.25" customHeight="1" x14ac:dyDescent="0.2">
      <c r="A15" s="108">
        <v>9</v>
      </c>
      <c r="B15" s="109" t="str">
        <f>E36</f>
        <v>Di</v>
      </c>
      <c r="C15" s="110">
        <v>44894</v>
      </c>
      <c r="D15" s="129" t="str">
        <f>D36</f>
        <v>SG Borsum/Harsum/ Achtum I</v>
      </c>
      <c r="E15" s="86" t="s">
        <v>2</v>
      </c>
      <c r="F15" s="129" t="str">
        <f>D37</f>
        <v>SV Mehle</v>
      </c>
      <c r="G15" s="87">
        <v>3</v>
      </c>
      <c r="H15" s="88">
        <v>1</v>
      </c>
      <c r="I15" s="89">
        <v>90</v>
      </c>
      <c r="J15" s="90">
        <v>68</v>
      </c>
      <c r="K15" s="94"/>
      <c r="L15" s="92">
        <f>IF($G15+$H15&lt;&gt;4,"",IF($G15&gt;$H15,2,IF($G15=$H15,1,0)))</f>
        <v>2</v>
      </c>
      <c r="M15" s="93">
        <f>IF($G15+$H15&lt;&gt;4,"",2-$L15)</f>
        <v>0</v>
      </c>
      <c r="N15" s="94" t="str">
        <f>IF(AND(G15&lt;&gt;"",H15&lt;&gt;"",G15+H15&lt;&gt;4),"!!!","")</f>
        <v/>
      </c>
      <c r="O15" s="117"/>
      <c r="P15" s="117"/>
      <c r="Q15" s="117"/>
      <c r="R15" s="117"/>
      <c r="S15" s="117"/>
      <c r="T15" s="117"/>
      <c r="U15" s="117"/>
      <c r="V15" s="117"/>
      <c r="W15" s="117"/>
      <c r="X15" s="17"/>
      <c r="Y15" s="17"/>
      <c r="Z15" s="17"/>
      <c r="AA15" s="17"/>
      <c r="AB15" s="17"/>
    </row>
    <row r="16" spans="1:38" s="116" customFormat="1" ht="20.25" customHeight="1" x14ac:dyDescent="0.2">
      <c r="A16" s="108">
        <v>10</v>
      </c>
      <c r="B16" s="109" t="str">
        <f>E38</f>
        <v>Mo</v>
      </c>
      <c r="C16" s="110">
        <v>44949</v>
      </c>
      <c r="D16" s="129" t="str">
        <f>D38</f>
        <v>SV Hildesia Diekholzen</v>
      </c>
      <c r="E16" s="86" t="s">
        <v>2</v>
      </c>
      <c r="F16" s="129" t="str">
        <f>D35</f>
        <v>TUS Holle/Grasdorf</v>
      </c>
      <c r="G16" s="87">
        <v>3</v>
      </c>
      <c r="H16" s="88">
        <v>1</v>
      </c>
      <c r="I16" s="89">
        <v>104</v>
      </c>
      <c r="J16" s="90">
        <v>82</v>
      </c>
      <c r="K16" s="94"/>
      <c r="L16" s="92">
        <f>IF($G16+$H16&lt;&gt;4,"",IF($G16&gt;$H16,2,IF($G16=$H16,1,0)))</f>
        <v>2</v>
      </c>
      <c r="M16" s="93">
        <f>IF($G16+$H16&lt;&gt;4,"",2-$L16)</f>
        <v>0</v>
      </c>
      <c r="N16" s="94" t="str">
        <f>IF(AND(G16&lt;&gt;"",H16&lt;&gt;"",G16+H16&lt;&gt;4),"!!!","")</f>
        <v/>
      </c>
      <c r="O16" s="117"/>
      <c r="P16" s="117"/>
      <c r="Q16" s="117"/>
      <c r="R16" s="117"/>
      <c r="S16" s="117"/>
      <c r="T16" s="117"/>
      <c r="U16" s="117"/>
      <c r="V16" s="117"/>
      <c r="W16" s="117"/>
      <c r="X16" s="17"/>
      <c r="Y16" s="17"/>
      <c r="Z16" s="17"/>
      <c r="AA16" s="17"/>
      <c r="AB16" s="17"/>
    </row>
    <row r="17" spans="1:34" s="116" customFormat="1" ht="4.5" customHeight="1" x14ac:dyDescent="0.2">
      <c r="A17" s="193"/>
      <c r="B17" s="194"/>
      <c r="C17" s="194"/>
      <c r="D17" s="194"/>
      <c r="E17" s="194"/>
      <c r="F17" s="195"/>
      <c r="G17" s="95"/>
      <c r="H17" s="96"/>
      <c r="I17" s="97"/>
      <c r="J17" s="98"/>
      <c r="K17" s="99"/>
      <c r="L17" s="95"/>
      <c r="M17" s="98"/>
      <c r="N17" s="94"/>
      <c r="O17" s="117"/>
      <c r="P17" s="117"/>
      <c r="Q17" s="117"/>
      <c r="R17" s="117"/>
      <c r="S17" s="117"/>
      <c r="T17" s="117"/>
      <c r="U17" s="117"/>
      <c r="V17" s="117"/>
      <c r="W17" s="117"/>
      <c r="X17" s="17"/>
      <c r="Y17" s="17"/>
      <c r="Z17" s="17"/>
      <c r="AA17" s="17"/>
      <c r="AB17" s="17"/>
    </row>
    <row r="18" spans="1:34" s="116" customFormat="1" ht="20.25" customHeight="1" x14ac:dyDescent="0.2">
      <c r="A18" s="108">
        <v>11</v>
      </c>
      <c r="B18" s="109" t="str">
        <f>E36</f>
        <v>Di</v>
      </c>
      <c r="C18" s="110">
        <v>44908</v>
      </c>
      <c r="D18" s="129" t="str">
        <f>D36</f>
        <v>SG Borsum/Harsum/ Achtum I</v>
      </c>
      <c r="E18" s="86" t="s">
        <v>2</v>
      </c>
      <c r="F18" s="129" t="str">
        <f>D35</f>
        <v>TUS Holle/Grasdorf</v>
      </c>
      <c r="G18" s="87">
        <v>3</v>
      </c>
      <c r="H18" s="88">
        <v>1</v>
      </c>
      <c r="I18" s="89">
        <v>89</v>
      </c>
      <c r="J18" s="90">
        <v>79</v>
      </c>
      <c r="K18" s="94"/>
      <c r="L18" s="92">
        <f>IF($G18+$H18&lt;&gt;4,"",IF($G18&gt;$H18,2,IF($G18=$H18,1,0)))</f>
        <v>2</v>
      </c>
      <c r="M18" s="93">
        <f>IF($G18+$H18&lt;&gt;4,"",2-$L18)</f>
        <v>0</v>
      </c>
      <c r="N18" s="94" t="str">
        <f>IF(AND(G18&lt;&gt;"",H18&lt;&gt;"",G18+H18&lt;&gt;4),"!!!","")</f>
        <v/>
      </c>
      <c r="O18" s="117"/>
      <c r="P18" s="117"/>
      <c r="Q18" s="117"/>
      <c r="R18" s="117"/>
      <c r="S18" s="117"/>
      <c r="T18" s="117"/>
      <c r="U18" s="117"/>
      <c r="V18" s="117"/>
      <c r="W18" s="117"/>
      <c r="X18" s="17"/>
      <c r="Y18" s="17"/>
      <c r="Z18" s="17"/>
      <c r="AA18" s="17"/>
      <c r="AB18" s="17"/>
    </row>
    <row r="19" spans="1:34" s="116" customFormat="1" ht="20.25" customHeight="1" x14ac:dyDescent="0.2">
      <c r="A19" s="108">
        <v>12</v>
      </c>
      <c r="B19" s="109" t="str">
        <f>E39</f>
        <v>Do</v>
      </c>
      <c r="C19" s="110">
        <v>44910</v>
      </c>
      <c r="D19" s="129" t="str">
        <f>F4</f>
        <v>TSV Sibbesse</v>
      </c>
      <c r="E19" s="86" t="s">
        <v>2</v>
      </c>
      <c r="F19" s="129" t="str">
        <f>D4</f>
        <v>SV Hildesia Diekholzen</v>
      </c>
      <c r="G19" s="87">
        <v>0</v>
      </c>
      <c r="H19" s="88">
        <v>4</v>
      </c>
      <c r="I19" s="89">
        <v>67</v>
      </c>
      <c r="J19" s="90">
        <v>100</v>
      </c>
      <c r="K19" s="94"/>
      <c r="L19" s="92">
        <f>IF($G19+$H19&lt;&gt;4,"",IF($G19&gt;$H19,2,IF($G19=$H19,1,0)))</f>
        <v>0</v>
      </c>
      <c r="M19" s="93">
        <f>IF($G19+$H19&lt;&gt;4,"",2-$L19)</f>
        <v>2</v>
      </c>
      <c r="N19" s="94" t="str">
        <f>IF(AND(G19&lt;&gt;"",H19&lt;&gt;"",G19+H19&lt;&gt;4),"!!!","")</f>
        <v/>
      </c>
      <c r="O19" s="117"/>
      <c r="P19" s="117"/>
      <c r="Q19" s="117"/>
      <c r="R19" s="117"/>
      <c r="S19" s="117"/>
      <c r="T19" s="117"/>
      <c r="U19" s="117"/>
      <c r="V19" s="117"/>
      <c r="W19" s="117"/>
      <c r="X19" s="17"/>
      <c r="Y19" s="17"/>
      <c r="Z19" s="17"/>
      <c r="AA19" s="17"/>
      <c r="AB19" s="17"/>
    </row>
    <row r="20" spans="1:34" s="116" customFormat="1" ht="9.9499999999999993" customHeight="1" x14ac:dyDescent="0.2">
      <c r="A20" s="190" t="s">
        <v>65</v>
      </c>
      <c r="B20" s="191"/>
      <c r="C20" s="191"/>
      <c r="D20" s="191"/>
      <c r="E20" s="191"/>
      <c r="F20" s="191"/>
      <c r="G20" s="95"/>
      <c r="H20" s="96"/>
      <c r="I20" s="97"/>
      <c r="J20" s="98"/>
      <c r="K20" s="99"/>
      <c r="L20" s="95"/>
      <c r="M20" s="98"/>
      <c r="N20" s="94"/>
      <c r="O20" s="117"/>
      <c r="P20" s="117"/>
      <c r="Q20" s="117"/>
      <c r="R20" s="117"/>
      <c r="S20" s="117"/>
      <c r="T20" s="117"/>
      <c r="U20" s="117"/>
      <c r="V20" s="117"/>
      <c r="W20" s="117"/>
      <c r="X20" s="17"/>
      <c r="Y20" s="17"/>
      <c r="Z20" s="17"/>
      <c r="AA20" s="17"/>
      <c r="AB20" s="17"/>
    </row>
    <row r="21" spans="1:34" s="116" customFormat="1" ht="20.25" customHeight="1" x14ac:dyDescent="0.2">
      <c r="A21" s="108">
        <v>13</v>
      </c>
      <c r="B21" s="109" t="str">
        <f>E38</f>
        <v>Mo</v>
      </c>
      <c r="C21" s="110">
        <v>44942</v>
      </c>
      <c r="D21" s="129" t="str">
        <f>F6</f>
        <v>SV Hildesia Diekholzen</v>
      </c>
      <c r="E21" s="86" t="s">
        <v>2</v>
      </c>
      <c r="F21" s="129" t="str">
        <f>D6</f>
        <v>SV Mehle</v>
      </c>
      <c r="G21" s="87">
        <v>4</v>
      </c>
      <c r="H21" s="88">
        <v>0</v>
      </c>
      <c r="I21" s="89">
        <v>101</v>
      </c>
      <c r="J21" s="90">
        <v>64</v>
      </c>
      <c r="K21" s="94"/>
      <c r="L21" s="92">
        <f>IF($G21+$H21&lt;&gt;4,"",IF($G21&gt;$H21,2,IF($G21=$H21,1,0)))</f>
        <v>2</v>
      </c>
      <c r="M21" s="93">
        <f>IF($G21+$H21&lt;&gt;4,"",2-$L21)</f>
        <v>0</v>
      </c>
      <c r="N21" s="94" t="str">
        <f>IF(AND(G21&lt;&gt;"",H21&lt;&gt;"",G21+H21&lt;&gt;4),"!!!","")</f>
        <v/>
      </c>
      <c r="O21" s="121"/>
      <c r="P21" s="121"/>
      <c r="Q21" s="121"/>
      <c r="R21" s="121"/>
      <c r="S21" s="121"/>
      <c r="T21" s="121"/>
      <c r="U21" s="121"/>
      <c r="V21" s="121"/>
      <c r="W21" s="121"/>
      <c r="X21" s="91"/>
      <c r="Y21" s="91"/>
      <c r="Z21" s="91"/>
      <c r="AA21" s="91"/>
      <c r="AB21" s="17"/>
    </row>
    <row r="22" spans="1:34" s="116" customFormat="1" ht="20.25" customHeight="1" x14ac:dyDescent="0.2">
      <c r="A22" s="108">
        <v>14</v>
      </c>
      <c r="B22" s="109" t="str">
        <f>E35</f>
        <v>Fr</v>
      </c>
      <c r="C22" s="110">
        <v>44946</v>
      </c>
      <c r="D22" s="129" t="str">
        <f>D35</f>
        <v>TUS Holle/Grasdorf</v>
      </c>
      <c r="E22" s="86" t="s">
        <v>2</v>
      </c>
      <c r="F22" s="129" t="str">
        <f>D7</f>
        <v>TSV Sibbesse</v>
      </c>
      <c r="G22" s="87">
        <v>1</v>
      </c>
      <c r="H22" s="88">
        <v>3</v>
      </c>
      <c r="I22" s="89">
        <v>89</v>
      </c>
      <c r="J22" s="90">
        <v>94</v>
      </c>
      <c r="K22" s="94"/>
      <c r="L22" s="92">
        <f>IF($G22+$H22&lt;&gt;4,"",IF($G22&gt;$H22,2,IF($G22=$H22,1,0)))</f>
        <v>0</v>
      </c>
      <c r="M22" s="93">
        <f>IF($G22+$H22&lt;&gt;4,"",2-$L22)</f>
        <v>2</v>
      </c>
      <c r="N22" s="94" t="str">
        <f>IF(AND(G22&lt;&gt;"",H22&lt;&gt;"",G22+H22&lt;&gt;4),"!!!","")</f>
        <v/>
      </c>
      <c r="O22" s="122"/>
      <c r="P22" s="122"/>
      <c r="Q22" s="122"/>
      <c r="R22" s="122"/>
      <c r="S22" s="122"/>
      <c r="T22" s="122"/>
      <c r="U22" s="122"/>
      <c r="V22" s="122"/>
      <c r="W22" s="122"/>
      <c r="X22" s="123"/>
      <c r="Y22" s="123"/>
      <c r="Z22" s="123"/>
      <c r="AA22" s="123"/>
      <c r="AB22" s="91"/>
      <c r="AC22" s="124"/>
      <c r="AD22" s="124"/>
      <c r="AE22" s="124"/>
      <c r="AF22" s="124"/>
      <c r="AG22" s="124"/>
      <c r="AH22" s="124"/>
    </row>
    <row r="23" spans="1:34" s="116" customFormat="1" ht="5.25" customHeight="1" x14ac:dyDescent="0.2">
      <c r="A23" s="125"/>
      <c r="B23" s="126"/>
      <c r="C23" s="103"/>
      <c r="D23" s="130"/>
      <c r="E23" s="103"/>
      <c r="F23" s="130"/>
      <c r="G23" s="95"/>
      <c r="H23" s="96"/>
      <c r="I23" s="97"/>
      <c r="J23" s="98"/>
      <c r="K23" s="99"/>
      <c r="L23" s="95"/>
      <c r="M23" s="98"/>
      <c r="N23" s="94"/>
      <c r="O23" s="121"/>
      <c r="P23" s="121"/>
      <c r="Q23" s="121"/>
      <c r="R23" s="121"/>
      <c r="S23" s="121"/>
      <c r="T23" s="121"/>
      <c r="U23" s="121"/>
      <c r="V23" s="121"/>
      <c r="W23" s="121"/>
      <c r="X23" s="91"/>
      <c r="Y23" s="91"/>
      <c r="Z23" s="91"/>
      <c r="AA23" s="91"/>
      <c r="AB23" s="123"/>
    </row>
    <row r="24" spans="1:34" s="116" customFormat="1" ht="20.25" customHeight="1" x14ac:dyDescent="0.2">
      <c r="A24" s="108">
        <v>15</v>
      </c>
      <c r="B24" s="109" t="str">
        <f>E39</f>
        <v>Do</v>
      </c>
      <c r="C24" s="110">
        <v>44966</v>
      </c>
      <c r="D24" s="129" t="str">
        <f>F9</f>
        <v>TSV Sibbesse</v>
      </c>
      <c r="E24" s="86" t="s">
        <v>2</v>
      </c>
      <c r="F24" s="129" t="str">
        <f>D36</f>
        <v>SG Borsum/Harsum/ Achtum I</v>
      </c>
      <c r="G24" s="87">
        <v>2</v>
      </c>
      <c r="H24" s="88">
        <v>2</v>
      </c>
      <c r="I24" s="89">
        <v>80</v>
      </c>
      <c r="J24" s="90">
        <v>80</v>
      </c>
      <c r="K24" s="94"/>
      <c r="L24" s="92">
        <f>IF($G24+$H24&lt;&gt;4,"",IF($G24&gt;$H24,2,IF($G24=$H24,1,0)))</f>
        <v>1</v>
      </c>
      <c r="M24" s="93">
        <f>IF($G24+$H24&lt;&gt;4,"",2-$L24)</f>
        <v>1</v>
      </c>
      <c r="N24" s="94" t="str">
        <f>IF(AND(G24&lt;&gt;"",H24&lt;&gt;"",G24+H24&lt;&gt;4),"!!!","")</f>
        <v/>
      </c>
      <c r="O24" s="121"/>
      <c r="P24" s="121"/>
      <c r="Q24" s="121"/>
      <c r="R24" s="121"/>
      <c r="S24" s="121"/>
      <c r="T24" s="121"/>
      <c r="U24" s="121"/>
      <c r="V24" s="121"/>
      <c r="W24" s="121"/>
      <c r="X24" s="91"/>
      <c r="Y24" s="91"/>
      <c r="Z24" s="91"/>
      <c r="AA24" s="91"/>
      <c r="AB24" s="91"/>
    </row>
    <row r="25" spans="1:34" s="116" customFormat="1" ht="20.25" customHeight="1" x14ac:dyDescent="0.2">
      <c r="A25" s="108">
        <v>16</v>
      </c>
      <c r="B25" s="109" t="str">
        <f>E37</f>
        <v>Di</v>
      </c>
      <c r="C25" s="110">
        <v>44964</v>
      </c>
      <c r="D25" s="129" t="str">
        <f>F10</f>
        <v>SV Mehle</v>
      </c>
      <c r="E25" s="86" t="s">
        <v>2</v>
      </c>
      <c r="F25" s="129" t="str">
        <f>D35</f>
        <v>TUS Holle/Grasdorf</v>
      </c>
      <c r="G25" s="87">
        <v>0</v>
      </c>
      <c r="H25" s="88">
        <v>4</v>
      </c>
      <c r="I25" s="89">
        <v>74</v>
      </c>
      <c r="J25" s="90">
        <v>100</v>
      </c>
      <c r="K25" s="94"/>
      <c r="L25" s="92">
        <f>IF($G25+$H25&lt;&gt;4,"",IF($G25&gt;$H25,2,IF($G25=$H25,1,0)))</f>
        <v>0</v>
      </c>
      <c r="M25" s="93">
        <f>IF($G25+$H25&lt;&gt;4,"",2-$L25)</f>
        <v>2</v>
      </c>
      <c r="N25" s="94" t="str">
        <f>IF(AND(G25&lt;&gt;"",H25&lt;&gt;"",G25+H25&lt;&gt;4),"!!!","")</f>
        <v/>
      </c>
      <c r="O25" s="121"/>
      <c r="P25" s="121"/>
      <c r="Q25" s="121"/>
      <c r="R25" s="121"/>
      <c r="S25" s="121"/>
      <c r="T25" s="121"/>
      <c r="U25" s="121"/>
      <c r="V25" s="121"/>
      <c r="W25" s="121"/>
      <c r="X25" s="91"/>
      <c r="Y25" s="91"/>
      <c r="Z25" s="91"/>
      <c r="AA25" s="91"/>
      <c r="AB25" s="91"/>
    </row>
    <row r="26" spans="1:34" s="116" customFormat="1" ht="4.5" customHeight="1" x14ac:dyDescent="0.2">
      <c r="A26" s="125"/>
      <c r="B26" s="126"/>
      <c r="C26" s="105"/>
      <c r="D26" s="131"/>
      <c r="E26" s="105"/>
      <c r="F26" s="131"/>
      <c r="G26" s="95"/>
      <c r="H26" s="96"/>
      <c r="I26" s="97"/>
      <c r="J26" s="98"/>
      <c r="K26" s="99"/>
      <c r="L26" s="95"/>
      <c r="M26" s="98"/>
      <c r="N26" s="94"/>
      <c r="O26" s="121"/>
      <c r="P26" s="121"/>
      <c r="Q26" s="121"/>
      <c r="R26" s="121"/>
      <c r="S26" s="121"/>
      <c r="T26" s="121"/>
      <c r="U26" s="121"/>
      <c r="V26" s="121"/>
      <c r="W26" s="121"/>
      <c r="X26" s="91"/>
      <c r="Y26" s="91"/>
      <c r="Z26" s="91"/>
      <c r="AA26" s="91"/>
      <c r="AB26" s="91"/>
    </row>
    <row r="27" spans="1:34" s="116" customFormat="1" ht="20.25" customHeight="1" x14ac:dyDescent="0.2">
      <c r="A27" s="108">
        <v>17</v>
      </c>
      <c r="B27" s="109" t="str">
        <f>E39</f>
        <v>Do</v>
      </c>
      <c r="C27" s="110">
        <v>44980</v>
      </c>
      <c r="D27" s="129" t="str">
        <f>F12</f>
        <v>TSV Sibbesse</v>
      </c>
      <c r="E27" s="86" t="s">
        <v>2</v>
      </c>
      <c r="F27" s="129" t="str">
        <f>D12</f>
        <v>SV Mehle</v>
      </c>
      <c r="G27" s="87">
        <v>4</v>
      </c>
      <c r="H27" s="88">
        <v>0</v>
      </c>
      <c r="I27" s="89">
        <v>100</v>
      </c>
      <c r="J27" s="90">
        <v>60</v>
      </c>
      <c r="K27" s="94"/>
      <c r="L27" s="92">
        <f>IF($G27+$H27&lt;&gt;4,"",IF($G27&gt;$H27,2,IF($G27=$H27,1,0)))</f>
        <v>2</v>
      </c>
      <c r="M27" s="93">
        <f>IF($G27+$H27&lt;&gt;4,"",2-$L27)</f>
        <v>0</v>
      </c>
      <c r="N27" s="94" t="str">
        <f>IF(AND(G27&lt;&gt;"",H27&lt;&gt;"",G27+H27&lt;&gt;4),"!!!","")</f>
        <v/>
      </c>
      <c r="O27" s="121"/>
      <c r="P27" s="121"/>
      <c r="Q27" s="121"/>
      <c r="R27" s="121"/>
      <c r="S27" s="121"/>
      <c r="T27" s="121"/>
      <c r="U27" s="121"/>
      <c r="V27" s="121"/>
      <c r="W27" s="121"/>
      <c r="X27" s="91"/>
      <c r="Y27" s="91"/>
      <c r="Z27" s="91"/>
      <c r="AA27" s="91"/>
      <c r="AB27" s="91"/>
    </row>
    <row r="28" spans="1:34" s="116" customFormat="1" ht="20.25" customHeight="1" x14ac:dyDescent="0.2">
      <c r="A28" s="108">
        <v>18</v>
      </c>
      <c r="B28" s="109" t="s">
        <v>68</v>
      </c>
      <c r="C28" s="110">
        <v>44978</v>
      </c>
      <c r="D28" s="129" t="str">
        <f>F13</f>
        <v>SG Borsum/Harsum/ Achtum I</v>
      </c>
      <c r="E28" s="86" t="s">
        <v>2</v>
      </c>
      <c r="F28" s="129" t="str">
        <f>D13</f>
        <v>SV Hildesia Diekholzen</v>
      </c>
      <c r="G28" s="87">
        <v>3</v>
      </c>
      <c r="H28" s="88">
        <v>1</v>
      </c>
      <c r="I28" s="89">
        <v>95</v>
      </c>
      <c r="J28" s="90">
        <v>81</v>
      </c>
      <c r="K28" s="94"/>
      <c r="L28" s="92">
        <f>IF($G28+$H28&lt;&gt;4,"",IF($G28&gt;$H28,2,IF($G28=$H28,1,0)))</f>
        <v>2</v>
      </c>
      <c r="M28" s="93">
        <f>IF($G28+$H28&lt;&gt;4,"",2-$L28)</f>
        <v>0</v>
      </c>
      <c r="N28" s="94" t="str">
        <f>IF(AND(G28&lt;&gt;"",H28&lt;&gt;"",G28+H28&lt;&gt;4),"!!!","")</f>
        <v/>
      </c>
      <c r="O28" s="121"/>
      <c r="P28" s="121"/>
      <c r="Q28" s="121"/>
      <c r="R28" s="121"/>
      <c r="S28" s="121"/>
      <c r="T28" s="121"/>
      <c r="U28" s="121"/>
      <c r="V28" s="121"/>
      <c r="W28" s="121"/>
      <c r="X28" s="91"/>
      <c r="Y28" s="91"/>
      <c r="Z28" s="91"/>
      <c r="AA28" s="91"/>
      <c r="AB28" s="91"/>
    </row>
    <row r="29" spans="1:34" s="116" customFormat="1" ht="5.25" customHeight="1" x14ac:dyDescent="0.2">
      <c r="A29" s="127"/>
      <c r="B29" s="128"/>
      <c r="C29" s="103"/>
      <c r="D29" s="130"/>
      <c r="E29" s="103"/>
      <c r="F29" s="130"/>
      <c r="G29" s="95"/>
      <c r="H29" s="96"/>
      <c r="I29" s="97"/>
      <c r="J29" s="98"/>
      <c r="K29" s="99"/>
      <c r="L29" s="95"/>
      <c r="M29" s="98"/>
      <c r="N29" s="94"/>
      <c r="O29" s="121"/>
      <c r="P29" s="121"/>
      <c r="Q29" s="121"/>
      <c r="R29" s="121"/>
      <c r="S29" s="121"/>
      <c r="T29" s="121"/>
      <c r="U29" s="121"/>
      <c r="V29" s="121"/>
      <c r="W29" s="121"/>
      <c r="X29" s="91"/>
      <c r="Y29" s="91"/>
      <c r="Z29" s="91"/>
      <c r="AA29" s="91"/>
      <c r="AB29" s="91"/>
    </row>
    <row r="30" spans="1:34" s="116" customFormat="1" ht="20.25" customHeight="1" x14ac:dyDescent="0.2">
      <c r="A30" s="108">
        <v>19</v>
      </c>
      <c r="B30" s="109" t="str">
        <f>E37</f>
        <v>Di</v>
      </c>
      <c r="C30" s="110">
        <v>44999</v>
      </c>
      <c r="D30" s="129" t="str">
        <f>F15</f>
        <v>SV Mehle</v>
      </c>
      <c r="E30" s="86" t="s">
        <v>2</v>
      </c>
      <c r="F30" s="129" t="str">
        <f>D36</f>
        <v>SG Borsum/Harsum/ Achtum I</v>
      </c>
      <c r="G30" s="87">
        <v>0</v>
      </c>
      <c r="H30" s="88">
        <v>4</v>
      </c>
      <c r="I30" s="89">
        <v>52</v>
      </c>
      <c r="J30" s="90">
        <v>100</v>
      </c>
      <c r="K30" s="94"/>
      <c r="L30" s="92">
        <f>IF($G30+$H30&lt;&gt;4,"",IF($G30&gt;$H30,2,IF($G30=$H30,1,0)))</f>
        <v>0</v>
      </c>
      <c r="M30" s="93">
        <f>IF($G30+$H30&lt;&gt;4,"",2-$L30)</f>
        <v>2</v>
      </c>
      <c r="N30" s="94" t="str">
        <f>IF(AND(G30&lt;&gt;"",H30&lt;&gt;"",G30+H30&lt;&gt;4),"!!!","")</f>
        <v/>
      </c>
      <c r="O30" s="121"/>
      <c r="P30" s="121"/>
      <c r="Q30" s="121"/>
      <c r="R30" s="121"/>
      <c r="S30" s="121"/>
      <c r="T30" s="121"/>
      <c r="U30" s="121"/>
      <c r="V30" s="121"/>
      <c r="W30" s="121"/>
      <c r="X30" s="91"/>
      <c r="Y30" s="91"/>
      <c r="Z30" s="91"/>
      <c r="AA30" s="91"/>
      <c r="AB30" s="91"/>
    </row>
    <row r="31" spans="1:34" s="116" customFormat="1" ht="20.25" customHeight="1" x14ac:dyDescent="0.2">
      <c r="A31" s="108">
        <v>20</v>
      </c>
      <c r="B31" s="109" t="str">
        <f>E35</f>
        <v>Fr</v>
      </c>
      <c r="C31" s="110">
        <v>44995</v>
      </c>
      <c r="D31" s="129" t="str">
        <f>D35</f>
        <v>TUS Holle/Grasdorf</v>
      </c>
      <c r="E31" s="86" t="s">
        <v>2</v>
      </c>
      <c r="F31" s="129" t="str">
        <f>D16</f>
        <v>SV Hildesia Diekholzen</v>
      </c>
      <c r="G31" s="87">
        <v>1</v>
      </c>
      <c r="H31" s="88">
        <v>3</v>
      </c>
      <c r="I31" s="89">
        <v>82</v>
      </c>
      <c r="J31" s="90">
        <v>93</v>
      </c>
      <c r="K31" s="94"/>
      <c r="L31" s="92">
        <f>IF($G31+$H31&lt;&gt;4,"",IF($G31&gt;$H31,2,IF($G31=$H31,1,0)))</f>
        <v>0</v>
      </c>
      <c r="M31" s="93">
        <f>IF($G31+$H31&lt;&gt;4,"",2-$L31)</f>
        <v>2</v>
      </c>
      <c r="N31" s="94" t="str">
        <f>IF(AND(G31&lt;&gt;"",H31&lt;&gt;"",G31+H31&lt;&gt;4),"!!!","")</f>
        <v/>
      </c>
      <c r="O31" s="121"/>
      <c r="P31" s="121"/>
      <c r="Q31" s="121"/>
      <c r="R31" s="121"/>
      <c r="S31" s="121"/>
      <c r="T31" s="121"/>
      <c r="U31" s="121"/>
      <c r="V31" s="121"/>
      <c r="W31" s="121"/>
      <c r="X31" s="91"/>
      <c r="Y31" s="91"/>
      <c r="Z31" s="91"/>
      <c r="AA31" s="91"/>
      <c r="AB31" s="91"/>
    </row>
    <row r="32" spans="1:34" ht="12.75" customHeight="1" x14ac:dyDescent="0.2">
      <c r="A32" s="20"/>
      <c r="B32" s="20"/>
      <c r="C32" s="21"/>
      <c r="D32" s="138"/>
    </row>
    <row r="33" spans="1:34" ht="12.75" customHeight="1" x14ac:dyDescent="0.2">
      <c r="A33" s="70" t="s">
        <v>10</v>
      </c>
      <c r="B33" s="51"/>
      <c r="C33" s="51"/>
      <c r="D33" s="139"/>
      <c r="E33" s="51"/>
      <c r="F33" s="139"/>
      <c r="G33" s="156">
        <f>SUM(G3:H32)</f>
        <v>80</v>
      </c>
      <c r="H33" s="156"/>
      <c r="I33" s="156">
        <f>SUM(I3:J32)</f>
        <v>3391</v>
      </c>
      <c r="J33" s="156"/>
      <c r="K33" s="51"/>
      <c r="L33" s="156">
        <f>SUM(L3:M32)</f>
        <v>40</v>
      </c>
      <c r="M33" s="156"/>
      <c r="N33" s="6"/>
    </row>
    <row r="34" spans="1:34" ht="12.75" customHeight="1" x14ac:dyDescent="0.2"/>
    <row r="35" spans="1:34" ht="12.75" customHeight="1" x14ac:dyDescent="0.2">
      <c r="A35" s="48" t="s">
        <v>21</v>
      </c>
      <c r="B35" s="64"/>
      <c r="C35" s="65"/>
      <c r="D35" s="141" t="s">
        <v>72</v>
      </c>
      <c r="E35" s="27" t="s">
        <v>61</v>
      </c>
    </row>
    <row r="36" spans="1:34" ht="12.75" customHeight="1" x14ac:dyDescent="0.2">
      <c r="A36" s="66"/>
      <c r="B36" s="66"/>
      <c r="C36" s="67"/>
      <c r="D36" s="141" t="s">
        <v>76</v>
      </c>
      <c r="E36" s="27" t="s">
        <v>68</v>
      </c>
    </row>
    <row r="37" spans="1:34" ht="12.75" customHeight="1" x14ac:dyDescent="0.2">
      <c r="A37" s="22"/>
      <c r="B37" s="22"/>
      <c r="C37" s="68"/>
      <c r="D37" s="141" t="s">
        <v>74</v>
      </c>
      <c r="E37" s="27" t="s">
        <v>68</v>
      </c>
    </row>
    <row r="38" spans="1:34" ht="12.75" customHeight="1" x14ac:dyDescent="0.2">
      <c r="A38" s="22"/>
      <c r="B38" s="22"/>
      <c r="C38" s="68"/>
      <c r="D38" s="141" t="s">
        <v>73</v>
      </c>
      <c r="E38" s="27" t="s">
        <v>58</v>
      </c>
    </row>
    <row r="39" spans="1:34" ht="12.75" customHeight="1" x14ac:dyDescent="0.2">
      <c r="A39" s="22"/>
      <c r="B39" s="22"/>
      <c r="C39" s="68"/>
      <c r="D39" s="141" t="s">
        <v>75</v>
      </c>
      <c r="E39" s="27" t="s">
        <v>59</v>
      </c>
    </row>
    <row r="40" spans="1:34" ht="12.75" customHeight="1" x14ac:dyDescent="0.2">
      <c r="A40" s="22"/>
      <c r="B40" s="22"/>
    </row>
    <row r="41" spans="1:34" ht="12.75" customHeight="1" x14ac:dyDescent="0.2">
      <c r="AD41" s="42" t="s">
        <v>23</v>
      </c>
      <c r="AE41" s="43"/>
      <c r="AF41" s="43"/>
      <c r="AG41" s="43"/>
      <c r="AH41" s="44"/>
    </row>
    <row r="42" spans="1:34" x14ac:dyDescent="0.2">
      <c r="AD42" s="42" t="s">
        <v>24</v>
      </c>
      <c r="AE42" s="43"/>
      <c r="AF42" s="43"/>
      <c r="AG42" s="43"/>
      <c r="AH42" s="44"/>
    </row>
    <row r="43" spans="1:34" ht="10.5" customHeight="1" x14ac:dyDescent="0.2">
      <c r="AD43" s="42" t="s">
        <v>25</v>
      </c>
      <c r="AE43" s="43"/>
      <c r="AF43" s="43"/>
      <c r="AG43" s="43"/>
      <c r="AH43" s="44"/>
    </row>
    <row r="44" spans="1:34" x14ac:dyDescent="0.2">
      <c r="AD44" s="42" t="s">
        <v>26</v>
      </c>
      <c r="AE44" s="43"/>
      <c r="AF44" s="43"/>
      <c r="AG44" s="43"/>
      <c r="AH44" s="44"/>
    </row>
    <row r="45" spans="1:34" ht="11.25" customHeight="1" x14ac:dyDescent="0.2">
      <c r="AD45" s="42" t="s">
        <v>40</v>
      </c>
      <c r="AE45" s="43"/>
      <c r="AF45" s="43"/>
      <c r="AG45" s="43"/>
      <c r="AH45" s="44"/>
    </row>
    <row r="46" spans="1:34" ht="11.25" customHeight="1" x14ac:dyDescent="0.2"/>
    <row r="47" spans="1:34" ht="11.25" customHeight="1" x14ac:dyDescent="0.2"/>
    <row r="48" spans="1:34" ht="11.25" customHeight="1" x14ac:dyDescent="0.2"/>
    <row r="49" ht="11.25" customHeight="1" x14ac:dyDescent="0.2"/>
    <row r="50" ht="11.25" customHeight="1" x14ac:dyDescent="0.2"/>
  </sheetData>
  <mergeCells count="18">
    <mergeCell ref="A20:F20"/>
    <mergeCell ref="G33:H33"/>
    <mergeCell ref="I33:J33"/>
    <mergeCell ref="L33:M33"/>
    <mergeCell ref="O1:AA1"/>
    <mergeCell ref="A1:F1"/>
    <mergeCell ref="D2:F2"/>
    <mergeCell ref="A14:F14"/>
    <mergeCell ref="A5:F5"/>
    <mergeCell ref="A8:F8"/>
    <mergeCell ref="A11:F11"/>
    <mergeCell ref="A17:F17"/>
    <mergeCell ref="AC1:AH1"/>
    <mergeCell ref="L2:M2"/>
    <mergeCell ref="G1:J1"/>
    <mergeCell ref="G2:H2"/>
    <mergeCell ref="I2:J2"/>
    <mergeCell ref="L1:M1"/>
  </mergeCells>
  <pageMargins left="0.39" right="0.19685039370078741" top="0.59055118110236227" bottom="0.38" header="0.51181102362204722" footer="0.31"/>
  <pageSetup paperSize="9" scale="84" orientation="landscape" r:id="rId1"/>
  <headerFooter alignWithMargins="0"/>
  <webPublishItems count="2">
    <webPublishItem id="8647" divId="Tabelle_2022-2023_8647" sourceType="range" sourceRef="A1:J31" destinationFile="W:\Daten\Web\hobby-volleyball\StaffelC-Dateien.htm" autoRepublish="1"/>
    <webPublishItem id="11375" divId="Tabelle_2022-2023_11375" sourceType="range" sourceRef="AC1:AH7" destinationFile="W:\Daten\Web\hobby-volleyball\StaffelCT-Dateien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lies mich</vt:lpstr>
      <vt:lpstr>Staffel A</vt:lpstr>
      <vt:lpstr>Staffel B</vt:lpstr>
      <vt:lpstr>Staffel C</vt:lpstr>
      <vt:lpstr>'Staffel A'!Druckbereich</vt:lpstr>
      <vt:lpstr>'Staffel B'!Druckbereich</vt:lpstr>
      <vt:lpstr>'Staffel C'!Druckbereich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Udo Schiller</dc:creator>
  <cp:lastModifiedBy>Frank Sürig</cp:lastModifiedBy>
  <cp:lastPrinted>2021-10-09T11:49:03Z</cp:lastPrinted>
  <dcterms:created xsi:type="dcterms:W3CDTF">2006-06-26T07:36:59Z</dcterms:created>
  <dcterms:modified xsi:type="dcterms:W3CDTF">2023-04-15T11:46:21Z</dcterms:modified>
</cp:coreProperties>
</file>