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heckCompatibility="1" defaultThemeVersion="124226"/>
  <xr:revisionPtr revIDLastSave="0" documentId="13_ncr:1_{EC1A3A0C-3CA2-485B-BF5D-9CC2464596C1}" xr6:coauthVersionLast="41" xr6:coauthVersionMax="41" xr10:uidLastSave="{00000000-0000-0000-0000-000000000000}"/>
  <bookViews>
    <workbookView xWindow="-120" yWindow="-120" windowWidth="29040" windowHeight="17640" activeTab="4" xr2:uid="{00000000-000D-0000-FFFF-FFFF00000000}"/>
  </bookViews>
  <sheets>
    <sheet name="Staffel A" sheetId="1" r:id="rId1"/>
    <sheet name="Staffel B" sheetId="2" r:id="rId2"/>
    <sheet name="Staffel C" sheetId="3" r:id="rId3"/>
    <sheet name="Staffel D" sheetId="4" r:id="rId4"/>
    <sheet name="Staffel E" sheetId="8" r:id="rId5"/>
    <sheet name="Pokal" sheetId="7" r:id="rId6"/>
  </sheets>
  <definedNames>
    <definedName name="_xlnm.Print_Area" localSheetId="5">Pokal!$A$2:$G$26</definedName>
    <definedName name="_xlnm.Print_Area" localSheetId="0">'Staffel A'!$A$1:$AH$33</definedName>
    <definedName name="_xlnm.Print_Area" localSheetId="1">'Staffel B'!$A$1:$AH$33</definedName>
    <definedName name="_xlnm.Print_Area" localSheetId="2">'Staffel C'!$A$1:$AH$33</definedName>
    <definedName name="_xlnm.Print_Area" localSheetId="3">'Staffel D'!$A$1:$AH$33</definedName>
    <definedName name="_xlnm.Print_Area" localSheetId="4">'Staffel E'!$A$2:$J$41</definedName>
  </definedNames>
  <calcPr calcId="181029"/>
  <webPublishing allowPng="1" targetScreenSize="1024x768" dpi="120" codePage="1252"/>
</workbook>
</file>

<file path=xl/calcChain.xml><?xml version="1.0" encoding="utf-8"?>
<calcChain xmlns="http://schemas.openxmlformats.org/spreadsheetml/2006/main">
  <c r="F12" i="8" l="1"/>
  <c r="D12" i="8"/>
  <c r="F19" i="4" l="1"/>
  <c r="D19" i="4"/>
  <c r="F4" i="4"/>
  <c r="D4" i="4"/>
  <c r="F21" i="8" l="1"/>
  <c r="D41" i="8" s="1"/>
  <c r="F19" i="8"/>
  <c r="D39" i="8" s="1"/>
  <c r="D21" i="8"/>
  <c r="F41" i="8" s="1"/>
  <c r="D20" i="8"/>
  <c r="F40" i="8" s="1"/>
  <c r="D19" i="8"/>
  <c r="F17" i="8"/>
  <c r="D37" i="8" s="1"/>
  <c r="D17" i="8"/>
  <c r="F37" i="8" s="1"/>
  <c r="F16" i="8"/>
  <c r="D36" i="8" s="1"/>
  <c r="F15" i="8"/>
  <c r="D35" i="8" s="1"/>
  <c r="D15" i="8"/>
  <c r="F35" i="8" s="1"/>
  <c r="F13" i="8"/>
  <c r="D33" i="8" s="1"/>
  <c r="D13" i="8"/>
  <c r="F33" i="8" s="1"/>
  <c r="F32" i="8"/>
  <c r="F11" i="8"/>
  <c r="D31" i="8" s="1"/>
  <c r="D11" i="8"/>
  <c r="F31" i="8" s="1"/>
  <c r="F9" i="8"/>
  <c r="D29" i="8" s="1"/>
  <c r="F8" i="8"/>
  <c r="D28" i="8" s="1"/>
  <c r="D8" i="8"/>
  <c r="F28" i="8" s="1"/>
  <c r="F7" i="8"/>
  <c r="D27" i="8" s="1"/>
  <c r="D7" i="8"/>
  <c r="D9" i="8"/>
  <c r="F29" i="8" s="1"/>
  <c r="I43" i="8"/>
  <c r="G43" i="8"/>
  <c r="N41" i="8"/>
  <c r="L41" i="8"/>
  <c r="M41" i="8" s="1"/>
  <c r="N40" i="8"/>
  <c r="L40" i="8"/>
  <c r="M40" i="8" s="1"/>
  <c r="N39" i="8"/>
  <c r="L39" i="8"/>
  <c r="M39" i="8" s="1"/>
  <c r="N37" i="8"/>
  <c r="M37" i="8"/>
  <c r="L37" i="8"/>
  <c r="N36" i="8"/>
  <c r="M36" i="8"/>
  <c r="L36" i="8"/>
  <c r="N35" i="8"/>
  <c r="L35" i="8"/>
  <c r="M35" i="8" s="1"/>
  <c r="N33" i="8"/>
  <c r="L33" i="8"/>
  <c r="M33" i="8" s="1"/>
  <c r="N32" i="8"/>
  <c r="L32" i="8"/>
  <c r="M32" i="8" s="1"/>
  <c r="N31" i="8"/>
  <c r="L31" i="8"/>
  <c r="M31" i="8" s="1"/>
  <c r="N29" i="8"/>
  <c r="L29" i="8"/>
  <c r="M29" i="8" s="1"/>
  <c r="N28" i="8"/>
  <c r="L28" i="8"/>
  <c r="M28" i="8" s="1"/>
  <c r="N27" i="8"/>
  <c r="L27" i="8"/>
  <c r="M27" i="8" s="1"/>
  <c r="N25" i="8"/>
  <c r="L25" i="8"/>
  <c r="M25" i="8" s="1"/>
  <c r="N24" i="8"/>
  <c r="M24" i="8"/>
  <c r="L24" i="8"/>
  <c r="N23" i="8"/>
  <c r="L23" i="8"/>
  <c r="M23" i="8" s="1"/>
  <c r="N21" i="8"/>
  <c r="L21" i="8"/>
  <c r="M21" i="8" s="1"/>
  <c r="N20" i="8"/>
  <c r="L20" i="8"/>
  <c r="M20" i="8" s="1"/>
  <c r="F20" i="8"/>
  <c r="D40" i="8" s="1"/>
  <c r="N19" i="8"/>
  <c r="L19" i="8"/>
  <c r="M19" i="8" s="1"/>
  <c r="F39" i="8"/>
  <c r="N17" i="8"/>
  <c r="L17" i="8"/>
  <c r="M17" i="8" s="1"/>
  <c r="N16" i="8"/>
  <c r="L16" i="8"/>
  <c r="M16" i="8" s="1"/>
  <c r="N15" i="8"/>
  <c r="L15" i="8"/>
  <c r="M15" i="8" s="1"/>
  <c r="N13" i="8"/>
  <c r="L13" i="8"/>
  <c r="M13" i="8" s="1"/>
  <c r="N12" i="8"/>
  <c r="L12" i="8"/>
  <c r="M12" i="8" s="1"/>
  <c r="D32" i="8"/>
  <c r="N11" i="8"/>
  <c r="L11" i="8"/>
  <c r="M11" i="8" s="1"/>
  <c r="N9" i="8"/>
  <c r="L9" i="8"/>
  <c r="M9" i="8" s="1"/>
  <c r="P8" i="8"/>
  <c r="N8" i="8"/>
  <c r="L8" i="8"/>
  <c r="M8" i="8" s="1"/>
  <c r="P7" i="8"/>
  <c r="N7" i="8"/>
  <c r="L7" i="8"/>
  <c r="M7" i="8" s="1"/>
  <c r="F27" i="8"/>
  <c r="P6" i="8"/>
  <c r="P5" i="8"/>
  <c r="N5" i="8"/>
  <c r="L5" i="8"/>
  <c r="M5" i="8" s="1"/>
  <c r="F5" i="8"/>
  <c r="D25" i="8" s="1"/>
  <c r="D5" i="8"/>
  <c r="F25" i="8" s="1"/>
  <c r="P4" i="8"/>
  <c r="N4" i="8"/>
  <c r="L4" i="8"/>
  <c r="M4" i="8" s="1"/>
  <c r="F4" i="8"/>
  <c r="D24" i="8" s="1"/>
  <c r="D4" i="8"/>
  <c r="P3" i="8"/>
  <c r="N3" i="8"/>
  <c r="L3" i="8"/>
  <c r="F3" i="8"/>
  <c r="D23" i="8" s="1"/>
  <c r="D3" i="8"/>
  <c r="F23" i="8" s="1"/>
  <c r="D2" i="8"/>
  <c r="P4" i="1"/>
  <c r="F28" i="1"/>
  <c r="D24" i="1"/>
  <c r="D22" i="1"/>
  <c r="F19" i="1"/>
  <c r="D13" i="1"/>
  <c r="D9" i="1"/>
  <c r="D4" i="1"/>
  <c r="F7" i="1"/>
  <c r="F24" i="8" l="1"/>
  <c r="D16" i="8"/>
  <c r="F36" i="8" s="1"/>
  <c r="Y3" i="8"/>
  <c r="V7" i="8"/>
  <c r="V4" i="8"/>
  <c r="S8" i="8"/>
  <c r="Y6" i="8"/>
  <c r="S5" i="8"/>
  <c r="V3" i="8"/>
  <c r="R6" i="8"/>
  <c r="X4" i="8"/>
  <c r="U5" i="8"/>
  <c r="Y5" i="8"/>
  <c r="S6" i="8"/>
  <c r="X7" i="8"/>
  <c r="U8" i="8"/>
  <c r="Y8" i="8"/>
  <c r="S4" i="8"/>
  <c r="X5" i="8"/>
  <c r="V6" i="8"/>
  <c r="X3" i="8"/>
  <c r="U4" i="8"/>
  <c r="Y4" i="8"/>
  <c r="R5" i="8"/>
  <c r="V5" i="8"/>
  <c r="X6" i="8"/>
  <c r="U7" i="8"/>
  <c r="Y7" i="8"/>
  <c r="R8" i="8"/>
  <c r="V8" i="8"/>
  <c r="R3" i="8"/>
  <c r="S7" i="8"/>
  <c r="X8" i="8"/>
  <c r="Z8" i="8" s="1"/>
  <c r="M3" i="8"/>
  <c r="S3" i="8" s="1"/>
  <c r="U3" i="8"/>
  <c r="U6" i="8"/>
  <c r="R7" i="8"/>
  <c r="N16" i="3"/>
  <c r="N17" i="3"/>
  <c r="Z6" i="8" l="1"/>
  <c r="W7" i="8"/>
  <c r="R4" i="8"/>
  <c r="Q4" i="8" s="1"/>
  <c r="W8" i="8"/>
  <c r="W5" i="8"/>
  <c r="AG10" i="8"/>
  <c r="W3" i="8"/>
  <c r="Q3" i="8"/>
  <c r="T3" i="8"/>
  <c r="AA3" i="8"/>
  <c r="Z5" i="8"/>
  <c r="Z7" i="8"/>
  <c r="Z4" i="8"/>
  <c r="L43" i="8"/>
  <c r="AA7" i="8"/>
  <c r="Q7" i="8"/>
  <c r="T7" i="8"/>
  <c r="W4" i="8"/>
  <c r="AA5" i="8"/>
  <c r="T5" i="8"/>
  <c r="Q5" i="8"/>
  <c r="W6" i="8"/>
  <c r="AA8" i="8"/>
  <c r="T8" i="8"/>
  <c r="Q8" i="8"/>
  <c r="AH10" i="8"/>
  <c r="Z3" i="8"/>
  <c r="Q6" i="8"/>
  <c r="T6" i="8"/>
  <c r="AA6" i="8"/>
  <c r="F9" i="1"/>
  <c r="T4" i="8" l="1"/>
  <c r="AA4" i="8"/>
  <c r="O5" i="8" s="1"/>
  <c r="AF10" i="8"/>
  <c r="F30" i="4"/>
  <c r="D28" i="4"/>
  <c r="D25" i="4"/>
  <c r="F21" i="4"/>
  <c r="D15" i="4"/>
  <c r="F13" i="4"/>
  <c r="F10" i="4"/>
  <c r="D6" i="4"/>
  <c r="F28" i="4"/>
  <c r="D24" i="4"/>
  <c r="D22" i="4"/>
  <c r="D13" i="4"/>
  <c r="F9" i="4"/>
  <c r="F7" i="4"/>
  <c r="F31" i="4"/>
  <c r="D27" i="4"/>
  <c r="F25" i="4"/>
  <c r="D16" i="4"/>
  <c r="F12" i="4"/>
  <c r="D10" i="4"/>
  <c r="F30" i="3"/>
  <c r="D28" i="3"/>
  <c r="D25" i="3"/>
  <c r="F21" i="3"/>
  <c r="D15" i="3"/>
  <c r="F13" i="3"/>
  <c r="F10" i="3"/>
  <c r="D6" i="3"/>
  <c r="F31" i="3"/>
  <c r="D27" i="3"/>
  <c r="F25" i="3"/>
  <c r="D19" i="3"/>
  <c r="D16" i="3"/>
  <c r="F12" i="3"/>
  <c r="D10" i="3"/>
  <c r="F4" i="3"/>
  <c r="D30" i="3"/>
  <c r="F27" i="3"/>
  <c r="F22" i="3"/>
  <c r="D18" i="3"/>
  <c r="F15" i="3"/>
  <c r="D12" i="3"/>
  <c r="D7" i="3"/>
  <c r="F3" i="3"/>
  <c r="D31" i="3"/>
  <c r="F24" i="3"/>
  <c r="D21" i="3"/>
  <c r="F18" i="3"/>
  <c r="F16" i="3"/>
  <c r="D9" i="3"/>
  <c r="F6" i="3"/>
  <c r="D3" i="3"/>
  <c r="D30" i="2"/>
  <c r="F27" i="2"/>
  <c r="F22" i="2"/>
  <c r="D18" i="2"/>
  <c r="F15" i="2"/>
  <c r="D12" i="2"/>
  <c r="D7" i="2"/>
  <c r="F3" i="2"/>
  <c r="D3" i="2"/>
  <c r="D31" i="2"/>
  <c r="F24" i="2"/>
  <c r="D21" i="2"/>
  <c r="F18" i="2"/>
  <c r="F16" i="2"/>
  <c r="D9" i="2"/>
  <c r="F6" i="2"/>
  <c r="F30" i="1"/>
  <c r="D28" i="1"/>
  <c r="D25" i="1"/>
  <c r="F21" i="1"/>
  <c r="D15" i="1"/>
  <c r="F13" i="1"/>
  <c r="F10" i="1"/>
  <c r="D6" i="1"/>
  <c r="F31" i="1"/>
  <c r="D27" i="1"/>
  <c r="F25" i="1"/>
  <c r="D19" i="1"/>
  <c r="D16" i="1"/>
  <c r="F12" i="1"/>
  <c r="D10" i="1"/>
  <c r="F4" i="1"/>
  <c r="D31" i="1"/>
  <c r="F24" i="1"/>
  <c r="D21" i="1"/>
  <c r="F18" i="1"/>
  <c r="F6" i="1"/>
  <c r="D3" i="1"/>
  <c r="O3" i="8" l="1"/>
  <c r="O7" i="8"/>
  <c r="O4" i="8"/>
  <c r="O6" i="8"/>
  <c r="O8" i="8"/>
  <c r="I33" i="4"/>
  <c r="G33" i="4"/>
  <c r="N31" i="4"/>
  <c r="L31" i="4"/>
  <c r="M31" i="4" s="1"/>
  <c r="N30" i="4"/>
  <c r="L30" i="4"/>
  <c r="M30" i="4" s="1"/>
  <c r="N28" i="4"/>
  <c r="L28" i="4"/>
  <c r="M28" i="4" s="1"/>
  <c r="N27" i="4"/>
  <c r="L27" i="4"/>
  <c r="M27" i="4" s="1"/>
  <c r="N25" i="4"/>
  <c r="L25" i="4"/>
  <c r="M25" i="4" s="1"/>
  <c r="N24" i="4"/>
  <c r="L24" i="4"/>
  <c r="M24" i="4" s="1"/>
  <c r="N22" i="4"/>
  <c r="L22" i="4"/>
  <c r="M22" i="4" s="1"/>
  <c r="N21" i="4"/>
  <c r="L21" i="4"/>
  <c r="M21" i="4" s="1"/>
  <c r="N19" i="4"/>
  <c r="L19" i="4"/>
  <c r="M19" i="4" s="1"/>
  <c r="N18" i="4"/>
  <c r="L18" i="4"/>
  <c r="M18" i="4" s="1"/>
  <c r="N16" i="4"/>
  <c r="L16" i="4"/>
  <c r="M16" i="4" s="1"/>
  <c r="N15" i="4"/>
  <c r="L15" i="4"/>
  <c r="M15" i="4" s="1"/>
  <c r="N13" i="4"/>
  <c r="L13" i="4"/>
  <c r="M13" i="4" s="1"/>
  <c r="N12" i="4"/>
  <c r="L12" i="4"/>
  <c r="M12" i="4" s="1"/>
  <c r="N10" i="4"/>
  <c r="L10" i="4"/>
  <c r="M10" i="4" s="1"/>
  <c r="N9" i="4"/>
  <c r="L9" i="4"/>
  <c r="M9" i="4" s="1"/>
  <c r="P7" i="4"/>
  <c r="N7" i="4"/>
  <c r="L7" i="4"/>
  <c r="M7" i="4" s="1"/>
  <c r="P6" i="4"/>
  <c r="N6" i="4"/>
  <c r="L6" i="4"/>
  <c r="M6" i="4" s="1"/>
  <c r="P5" i="4"/>
  <c r="N4" i="4"/>
  <c r="L4" i="4"/>
  <c r="M4" i="4" s="1"/>
  <c r="N3" i="4"/>
  <c r="L3" i="4"/>
  <c r="M3" i="4" s="1"/>
  <c r="I33" i="3"/>
  <c r="G33" i="3"/>
  <c r="N31" i="3"/>
  <c r="L31" i="3"/>
  <c r="M31" i="3" s="1"/>
  <c r="N30" i="3"/>
  <c r="L30" i="3"/>
  <c r="M30" i="3" s="1"/>
  <c r="N28" i="3"/>
  <c r="L28" i="3"/>
  <c r="M28" i="3" s="1"/>
  <c r="N27" i="3"/>
  <c r="L27" i="3"/>
  <c r="M27" i="3" s="1"/>
  <c r="N25" i="3"/>
  <c r="L25" i="3"/>
  <c r="M25" i="3" s="1"/>
  <c r="N24" i="3"/>
  <c r="L24" i="3"/>
  <c r="M24" i="3" s="1"/>
  <c r="N22" i="3"/>
  <c r="L22" i="3"/>
  <c r="M22" i="3" s="1"/>
  <c r="N21" i="3"/>
  <c r="L21" i="3"/>
  <c r="M21" i="3" s="1"/>
  <c r="N19" i="3"/>
  <c r="L19" i="3"/>
  <c r="M19" i="3" s="1"/>
  <c r="N18" i="3"/>
  <c r="L18" i="3"/>
  <c r="M18" i="3" s="1"/>
  <c r="L16" i="3"/>
  <c r="M16" i="3" s="1"/>
  <c r="N15" i="3"/>
  <c r="L15" i="3"/>
  <c r="M15" i="3" s="1"/>
  <c r="N13" i="3"/>
  <c r="L13" i="3"/>
  <c r="M13" i="3" s="1"/>
  <c r="N12" i="3"/>
  <c r="M12" i="3"/>
  <c r="L12" i="3"/>
  <c r="N10" i="3"/>
  <c r="L10" i="3"/>
  <c r="M10" i="3" s="1"/>
  <c r="N9" i="3"/>
  <c r="L9" i="3"/>
  <c r="M9" i="3" s="1"/>
  <c r="P7" i="3"/>
  <c r="N7" i="3"/>
  <c r="L7" i="3"/>
  <c r="M7" i="3" s="1"/>
  <c r="N6" i="3"/>
  <c r="L6" i="3"/>
  <c r="M6" i="3" s="1"/>
  <c r="P5" i="3"/>
  <c r="P4" i="3"/>
  <c r="N4" i="3"/>
  <c r="L4" i="3"/>
  <c r="M4" i="3" s="1"/>
  <c r="P3" i="3"/>
  <c r="N3" i="3"/>
  <c r="L3" i="3"/>
  <c r="M3" i="3" s="1"/>
  <c r="D2" i="3"/>
  <c r="I33" i="2"/>
  <c r="G33" i="2"/>
  <c r="N31" i="2"/>
  <c r="L31" i="2"/>
  <c r="M31" i="2" s="1"/>
  <c r="N30" i="2"/>
  <c r="L30" i="2"/>
  <c r="M30" i="2" s="1"/>
  <c r="N28" i="2"/>
  <c r="L28" i="2"/>
  <c r="M28" i="2" s="1"/>
  <c r="N27" i="2"/>
  <c r="L27" i="2"/>
  <c r="M27" i="2" s="1"/>
  <c r="N25" i="2"/>
  <c r="L25" i="2"/>
  <c r="M25" i="2" s="1"/>
  <c r="N24" i="2"/>
  <c r="L24" i="2"/>
  <c r="M24" i="2" s="1"/>
  <c r="N22" i="2"/>
  <c r="L22" i="2"/>
  <c r="M22" i="2" s="1"/>
  <c r="N21" i="2"/>
  <c r="L21" i="2"/>
  <c r="M21" i="2" s="1"/>
  <c r="N19" i="2"/>
  <c r="L19" i="2"/>
  <c r="M19" i="2" s="1"/>
  <c r="N18" i="2"/>
  <c r="L18" i="2"/>
  <c r="M18" i="2" s="1"/>
  <c r="N16" i="2"/>
  <c r="L16" i="2"/>
  <c r="M16" i="2" s="1"/>
  <c r="N15" i="2"/>
  <c r="L15" i="2"/>
  <c r="M15" i="2" s="1"/>
  <c r="N13" i="2"/>
  <c r="L13" i="2"/>
  <c r="M13" i="2" s="1"/>
  <c r="N12" i="2"/>
  <c r="L12" i="2"/>
  <c r="M12" i="2" s="1"/>
  <c r="N10" i="2"/>
  <c r="L10" i="2"/>
  <c r="M10" i="2" s="1"/>
  <c r="N9" i="2"/>
  <c r="L9" i="2"/>
  <c r="M9" i="2" s="1"/>
  <c r="N7" i="2"/>
  <c r="L7" i="2"/>
  <c r="M7" i="2" s="1"/>
  <c r="P6" i="2"/>
  <c r="N6" i="2"/>
  <c r="L6" i="2"/>
  <c r="M6" i="2" s="1"/>
  <c r="N4" i="2"/>
  <c r="L4" i="2"/>
  <c r="M4" i="2" s="1"/>
  <c r="P3" i="2"/>
  <c r="N3" i="2"/>
  <c r="L3" i="2"/>
  <c r="M3" i="2" s="1"/>
  <c r="D2" i="2"/>
  <c r="I33" i="1"/>
  <c r="G33" i="1"/>
  <c r="N31" i="1"/>
  <c r="L31" i="1"/>
  <c r="M31" i="1" s="1"/>
  <c r="N30" i="1"/>
  <c r="L30" i="1"/>
  <c r="M30" i="1" s="1"/>
  <c r="N28" i="1"/>
  <c r="L28" i="1"/>
  <c r="M28" i="1" s="1"/>
  <c r="N27" i="1"/>
  <c r="L27" i="1"/>
  <c r="M27" i="1" s="1"/>
  <c r="N25" i="1"/>
  <c r="L25" i="1"/>
  <c r="M25" i="1" s="1"/>
  <c r="N24" i="1"/>
  <c r="L24" i="1"/>
  <c r="M24" i="1" s="1"/>
  <c r="N22" i="1"/>
  <c r="L22" i="1"/>
  <c r="M22" i="1" s="1"/>
  <c r="N21" i="1"/>
  <c r="L21" i="1"/>
  <c r="M21" i="1" s="1"/>
  <c r="N19" i="1"/>
  <c r="L19" i="1"/>
  <c r="M19" i="1" s="1"/>
  <c r="N18" i="1"/>
  <c r="L18" i="1"/>
  <c r="M18" i="1" s="1"/>
  <c r="N16" i="1"/>
  <c r="L16" i="1"/>
  <c r="M16" i="1" s="1"/>
  <c r="N15" i="1"/>
  <c r="L15" i="1"/>
  <c r="M15" i="1" s="1"/>
  <c r="N13" i="1"/>
  <c r="L13" i="1"/>
  <c r="M13" i="1" s="1"/>
  <c r="N12" i="1"/>
  <c r="L12" i="1"/>
  <c r="M12" i="1" s="1"/>
  <c r="N10" i="1"/>
  <c r="L10" i="1"/>
  <c r="M10" i="1" s="1"/>
  <c r="N9" i="1"/>
  <c r="L9" i="1"/>
  <c r="M9" i="1" s="1"/>
  <c r="N7" i="1"/>
  <c r="L7" i="1"/>
  <c r="M7" i="1" s="1"/>
  <c r="P6" i="1"/>
  <c r="N6" i="1"/>
  <c r="L6" i="1"/>
  <c r="M6" i="1" s="1"/>
  <c r="N4" i="1"/>
  <c r="L4" i="1"/>
  <c r="M4" i="1" s="1"/>
  <c r="P3" i="1"/>
  <c r="N3" i="1"/>
  <c r="L3" i="1"/>
  <c r="M3" i="1" s="1"/>
  <c r="D2" i="1"/>
  <c r="AF7" i="8" l="1"/>
  <c r="AD8" i="8"/>
  <c r="AE8" i="8"/>
  <c r="AD3" i="8"/>
  <c r="AF8" i="8"/>
  <c r="AH4" i="8"/>
  <c r="AG3" i="8"/>
  <c r="AD5" i="8"/>
  <c r="AH3" i="8"/>
  <c r="AE3" i="8"/>
  <c r="AE5" i="8"/>
  <c r="AF6" i="8"/>
  <c r="AF5" i="8"/>
  <c r="AG5" i="8"/>
  <c r="AG8" i="8"/>
  <c r="AF3" i="8"/>
  <c r="AD7" i="8"/>
  <c r="AH8" i="8"/>
  <c r="AH6" i="8"/>
  <c r="AG6" i="8"/>
  <c r="AG4" i="8"/>
  <c r="AG7" i="8"/>
  <c r="AE4" i="8"/>
  <c r="AE7" i="8"/>
  <c r="AE6" i="8"/>
  <c r="AH7" i="8"/>
  <c r="AH5" i="8"/>
  <c r="AD6" i="8"/>
  <c r="AD4" i="8"/>
  <c r="AF4" i="8"/>
  <c r="L33" i="3"/>
  <c r="L33" i="4"/>
  <c r="L33" i="2"/>
  <c r="L33" i="1"/>
  <c r="F22" i="1" l="1"/>
  <c r="D30" i="1"/>
  <c r="F27" i="1"/>
  <c r="D12" i="1"/>
  <c r="D18" i="1"/>
  <c r="F15" i="1"/>
  <c r="F3" i="1"/>
  <c r="D7" i="1"/>
  <c r="P7" i="1"/>
  <c r="Y7" i="1" l="1"/>
  <c r="X7" i="1"/>
  <c r="U4" i="1"/>
  <c r="X3" i="1"/>
  <c r="Y6" i="1"/>
  <c r="S6" i="1"/>
  <c r="R7" i="1"/>
  <c r="S7" i="1"/>
  <c r="U3" i="1"/>
  <c r="U7" i="1"/>
  <c r="R6" i="1"/>
  <c r="V6" i="1"/>
  <c r="R4" i="1"/>
  <c r="R3" i="1"/>
  <c r="S3" i="1"/>
  <c r="Y3" i="1"/>
  <c r="X4" i="1"/>
  <c r="U6" i="1"/>
  <c r="Y4" i="1"/>
  <c r="S4" i="1"/>
  <c r="V3" i="1"/>
  <c r="X6" i="1"/>
  <c r="V4" i="1"/>
  <c r="V7" i="1"/>
  <c r="W4" i="1" l="1"/>
  <c r="Z6" i="1"/>
  <c r="Z7" i="1"/>
  <c r="W6" i="1"/>
  <c r="W7" i="1"/>
  <c r="W3" i="1"/>
  <c r="AA6" i="1"/>
  <c r="Q6" i="1"/>
  <c r="T6" i="1"/>
  <c r="Q3" i="1"/>
  <c r="T3" i="1"/>
  <c r="AA3" i="1"/>
  <c r="Q4" i="1"/>
  <c r="T4" i="1"/>
  <c r="AA4" i="1"/>
  <c r="Z3" i="1"/>
  <c r="Q7" i="1"/>
  <c r="T7" i="1"/>
  <c r="AA7" i="1"/>
  <c r="Z4" i="1"/>
  <c r="P5" i="1"/>
  <c r="X5" i="1" s="1"/>
  <c r="S5" i="1" l="1"/>
  <c r="U5" i="1"/>
  <c r="R5" i="1"/>
  <c r="Y5" i="1"/>
  <c r="Z5" i="1" s="1"/>
  <c r="V5" i="1"/>
  <c r="AF9" i="1" l="1"/>
  <c r="T5" i="1"/>
  <c r="Q5" i="1"/>
  <c r="AA5" i="1"/>
  <c r="O7" i="1" s="1"/>
  <c r="AH9" i="1"/>
  <c r="W5" i="1"/>
  <c r="AG9" i="1"/>
  <c r="O4" i="1" l="1"/>
  <c r="O6" i="1"/>
  <c r="O5" i="1"/>
  <c r="O3" i="1"/>
  <c r="AE4" i="1" l="1"/>
  <c r="AD7" i="1"/>
  <c r="AD5" i="1"/>
  <c r="AG5" i="1"/>
  <c r="AH7" i="1"/>
  <c r="AG7" i="1"/>
  <c r="AD3" i="1"/>
  <c r="AH4" i="1"/>
  <c r="AE7" i="1"/>
  <c r="AE6" i="1"/>
  <c r="AH3" i="1"/>
  <c r="AG6" i="1"/>
  <c r="AF5" i="1"/>
  <c r="AF6" i="1"/>
  <c r="AE5" i="1"/>
  <c r="AD4" i="1"/>
  <c r="AD6" i="1"/>
  <c r="AG3" i="1"/>
  <c r="AF7" i="1"/>
  <c r="AF4" i="1"/>
  <c r="AE3" i="1"/>
  <c r="AG4" i="1"/>
  <c r="AH6" i="1"/>
  <c r="AF3" i="1"/>
  <c r="AH5" i="1"/>
  <c r="F28" i="2"/>
  <c r="D22" i="2"/>
  <c r="F19" i="2"/>
  <c r="D24" i="2"/>
  <c r="D13" i="2"/>
  <c r="F9" i="2"/>
  <c r="F7" i="2"/>
  <c r="P5" i="2"/>
  <c r="D4" i="2"/>
  <c r="F4" i="2"/>
  <c r="D27" i="2"/>
  <c r="F25" i="2"/>
  <c r="F31" i="2"/>
  <c r="D19" i="2"/>
  <c r="D16" i="2"/>
  <c r="F12" i="2"/>
  <c r="P4" i="2"/>
  <c r="D10" i="2"/>
  <c r="F13" i="2"/>
  <c r="F21" i="2"/>
  <c r="D15" i="2"/>
  <c r="F30" i="2"/>
  <c r="F10" i="2"/>
  <c r="D28" i="2"/>
  <c r="D25" i="2"/>
  <c r="P7" i="2"/>
  <c r="D6" i="2"/>
  <c r="X5" i="2" l="1"/>
  <c r="R5" i="2"/>
  <c r="V4" i="2"/>
  <c r="X6" i="2"/>
  <c r="S3" i="2"/>
  <c r="Y4" i="2"/>
  <c r="R4" i="2"/>
  <c r="U4" i="2"/>
  <c r="V7" i="2"/>
  <c r="S6" i="2"/>
  <c r="V5" i="2"/>
  <c r="R7" i="2"/>
  <c r="S7" i="2"/>
  <c r="Y5" i="2"/>
  <c r="U6" i="2"/>
  <c r="Y3" i="2"/>
  <c r="Y6" i="2"/>
  <c r="X4" i="2"/>
  <c r="Y7" i="2"/>
  <c r="U7" i="2"/>
  <c r="V3" i="2"/>
  <c r="U5" i="2"/>
  <c r="S5" i="2"/>
  <c r="V6" i="2"/>
  <c r="S4" i="2"/>
  <c r="R6" i="2"/>
  <c r="X7" i="2"/>
  <c r="X3" i="2"/>
  <c r="R3" i="2"/>
  <c r="U3" i="2"/>
  <c r="Z4" i="2" l="1"/>
  <c r="Q5" i="2"/>
  <c r="Z5" i="2"/>
  <c r="W4" i="2"/>
  <c r="Z6" i="2"/>
  <c r="Q6" i="2"/>
  <c r="T6" i="2"/>
  <c r="AA6" i="2"/>
  <c r="AA5" i="2"/>
  <c r="T3" i="2"/>
  <c r="Q3" i="2"/>
  <c r="AF9" i="2"/>
  <c r="AA3" i="2"/>
  <c r="W5" i="2"/>
  <c r="T5" i="2"/>
  <c r="T4" i="2"/>
  <c r="AA4" i="2"/>
  <c r="W6" i="2"/>
  <c r="Q4" i="2"/>
  <c r="AG9" i="2"/>
  <c r="W3" i="2"/>
  <c r="AH9" i="2"/>
  <c r="Z3" i="2"/>
  <c r="Z7" i="2"/>
  <c r="W7" i="2"/>
  <c r="Q7" i="2"/>
  <c r="T7" i="2"/>
  <c r="AA7" i="2"/>
  <c r="O3" i="2" l="1"/>
  <c r="O7" i="2"/>
  <c r="O5" i="2"/>
  <c r="O6" i="2"/>
  <c r="O4" i="2"/>
  <c r="AF4" i="2" l="1"/>
  <c r="AG6" i="2"/>
  <c r="AH3" i="2"/>
  <c r="AE6" i="2"/>
  <c r="AD6" i="2"/>
  <c r="AD5" i="2"/>
  <c r="AG5" i="2"/>
  <c r="AH5" i="2"/>
  <c r="AE3" i="2"/>
  <c r="AD3" i="2"/>
  <c r="AF7" i="2"/>
  <c r="AE5" i="2"/>
  <c r="AG3" i="2"/>
  <c r="AF3" i="2"/>
  <c r="AE7" i="2"/>
  <c r="AD4" i="2"/>
  <c r="AH7" i="2"/>
  <c r="AF5" i="2"/>
  <c r="AH6" i="2"/>
  <c r="AD7" i="2"/>
  <c r="AG7" i="2"/>
  <c r="AE4" i="2"/>
  <c r="AF6" i="2"/>
  <c r="AG4" i="2"/>
  <c r="AH4" i="2"/>
  <c r="D24" i="3"/>
  <c r="D22" i="3"/>
  <c r="D13" i="3"/>
  <c r="R7" i="3" s="1"/>
  <c r="F19" i="3"/>
  <c r="F28" i="3"/>
  <c r="F9" i="3"/>
  <c r="F7" i="3"/>
  <c r="P6" i="3"/>
  <c r="R6" i="3" s="1"/>
  <c r="D4" i="3"/>
  <c r="V4" i="3" l="1"/>
  <c r="R5" i="3"/>
  <c r="U5" i="3"/>
  <c r="U6" i="3"/>
  <c r="X5" i="3"/>
  <c r="R3" i="3"/>
  <c r="S5" i="3"/>
  <c r="S3" i="3"/>
  <c r="V3" i="3"/>
  <c r="X7" i="3"/>
  <c r="Y7" i="3"/>
  <c r="S4" i="3"/>
  <c r="X3" i="3"/>
  <c r="S6" i="3"/>
  <c r="T6" i="3" s="1"/>
  <c r="V5" i="3"/>
  <c r="W5" i="3" s="1"/>
  <c r="S7" i="3"/>
  <c r="Q7" i="3" s="1"/>
  <c r="Y5" i="3"/>
  <c r="U7" i="3"/>
  <c r="X6" i="3"/>
  <c r="U4" i="3"/>
  <c r="V6" i="3"/>
  <c r="X4" i="3"/>
  <c r="R4" i="3"/>
  <c r="Y6" i="3"/>
  <c r="Y4" i="3"/>
  <c r="Y3" i="3"/>
  <c r="V7" i="3"/>
  <c r="U3" i="3"/>
  <c r="W4" i="3" l="1"/>
  <c r="W6" i="3"/>
  <c r="T5" i="3"/>
  <c r="Q5" i="3"/>
  <c r="Q3" i="3"/>
  <c r="Z5" i="3"/>
  <c r="T3" i="3"/>
  <c r="Z6" i="3"/>
  <c r="W7" i="3"/>
  <c r="AF9" i="3"/>
  <c r="T7" i="3"/>
  <c r="AA5" i="3"/>
  <c r="AA3" i="3"/>
  <c r="Q6" i="3"/>
  <c r="AH9" i="3"/>
  <c r="Z3" i="3"/>
  <c r="AA6" i="3"/>
  <c r="Z7" i="3"/>
  <c r="AA7" i="3"/>
  <c r="T4" i="3"/>
  <c r="Q4" i="3"/>
  <c r="AA4" i="3"/>
  <c r="Z4" i="3"/>
  <c r="W3" i="3"/>
  <c r="AG9" i="3"/>
  <c r="O7" i="3" l="1"/>
  <c r="O5" i="3"/>
  <c r="O6" i="3"/>
  <c r="O4" i="3"/>
  <c r="O3" i="3"/>
  <c r="AF5" i="3" l="1"/>
  <c r="AH5" i="3"/>
  <c r="AD6" i="3"/>
  <c r="AF6" i="3"/>
  <c r="AD5" i="3"/>
  <c r="AH6" i="3"/>
  <c r="AG6" i="3"/>
  <c r="AE5" i="3"/>
  <c r="AH3" i="3"/>
  <c r="AG5" i="3"/>
  <c r="AG3" i="3"/>
  <c r="AE6" i="3"/>
  <c r="AE4" i="3"/>
  <c r="AH4" i="3"/>
  <c r="AF4" i="3"/>
  <c r="AE3" i="3"/>
  <c r="AG7" i="3"/>
  <c r="AD4" i="3"/>
  <c r="AH7" i="3"/>
  <c r="AD7" i="3"/>
  <c r="AD3" i="3"/>
  <c r="AE7" i="3"/>
  <c r="AF7" i="3"/>
  <c r="AF3" i="3"/>
  <c r="AG4" i="3"/>
  <c r="F24" i="4"/>
  <c r="D9" i="4"/>
  <c r="D21" i="4"/>
  <c r="F18" i="4"/>
  <c r="F16" i="4"/>
  <c r="F6" i="4"/>
  <c r="D2" i="4"/>
  <c r="D31" i="4"/>
  <c r="P3" i="4"/>
  <c r="D3" i="4"/>
  <c r="F3" i="4"/>
  <c r="F15" i="4"/>
  <c r="D18" i="4"/>
  <c r="D12" i="4"/>
  <c r="D30" i="4"/>
  <c r="Y5" i="4" s="1"/>
  <c r="F27" i="4"/>
  <c r="F22" i="4"/>
  <c r="V6" i="4"/>
  <c r="V4" i="4"/>
  <c r="P4" i="4"/>
  <c r="D7" i="4"/>
  <c r="V7" i="4" s="1"/>
  <c r="R5" i="4" l="1"/>
  <c r="U6" i="4"/>
  <c r="W6" i="4" s="1"/>
  <c r="Y4" i="4"/>
  <c r="X4" i="4"/>
  <c r="U3" i="4"/>
  <c r="R3" i="4"/>
  <c r="R4" i="4"/>
  <c r="R7" i="4"/>
  <c r="S3" i="4"/>
  <c r="Y7" i="4"/>
  <c r="U4" i="4"/>
  <c r="W4" i="4" s="1"/>
  <c r="R6" i="4"/>
  <c r="V3" i="4"/>
  <c r="X5" i="4"/>
  <c r="Z5" i="4" s="1"/>
  <c r="S6" i="4"/>
  <c r="Y3" i="4"/>
  <c r="U5" i="4"/>
  <c r="V5" i="4"/>
  <c r="S5" i="4"/>
  <c r="T5" i="4" s="1"/>
  <c r="X6" i="4"/>
  <c r="S4" i="4"/>
  <c r="Y6" i="4"/>
  <c r="S7" i="4"/>
  <c r="U7" i="4"/>
  <c r="W7" i="4" s="1"/>
  <c r="X7" i="4"/>
  <c r="X3" i="4"/>
  <c r="Z4" i="4" l="1"/>
  <c r="Z7" i="4"/>
  <c r="T7" i="4"/>
  <c r="Q7" i="4"/>
  <c r="AA7" i="4"/>
  <c r="Z6" i="4"/>
  <c r="T6" i="4"/>
  <c r="AA6" i="4"/>
  <c r="Q6" i="4"/>
  <c r="AG9" i="4"/>
  <c r="W3" i="4"/>
  <c r="Q5" i="4"/>
  <c r="T4" i="4"/>
  <c r="AA4" i="4"/>
  <c r="Q4" i="4"/>
  <c r="Z3" i="4"/>
  <c r="AH9" i="4"/>
  <c r="AA5" i="4"/>
  <c r="T3" i="4"/>
  <c r="AA3" i="4"/>
  <c r="Q3" i="4"/>
  <c r="AF9" i="4"/>
  <c r="W5" i="4"/>
  <c r="O5" i="4" l="1"/>
  <c r="O6" i="4"/>
  <c r="O4" i="4"/>
  <c r="O7" i="4"/>
  <c r="O3" i="4"/>
  <c r="AH6" i="4" l="1"/>
  <c r="AG4" i="4"/>
  <c r="AF6" i="4"/>
  <c r="AE6" i="4"/>
  <c r="AF5" i="4"/>
  <c r="AD5" i="4"/>
  <c r="AE4" i="4"/>
  <c r="AE3" i="4"/>
  <c r="AF3" i="4"/>
  <c r="AG6" i="4"/>
  <c r="AF7" i="4"/>
  <c r="AH3" i="4"/>
  <c r="AE5" i="4"/>
  <c r="AG7" i="4"/>
  <c r="AD3" i="4"/>
  <c r="AH7" i="4"/>
  <c r="AE7" i="4"/>
  <c r="AF4" i="4"/>
  <c r="AD4" i="4"/>
  <c r="AH4" i="4"/>
  <c r="AG5" i="4"/>
  <c r="AD6" i="4"/>
  <c r="AG3" i="4"/>
  <c r="AH5" i="4"/>
  <c r="AD7" i="4"/>
</calcChain>
</file>

<file path=xl/sharedStrings.xml><?xml version="1.0" encoding="utf-8"?>
<sst xmlns="http://schemas.openxmlformats.org/spreadsheetml/2006/main" count="556" uniqueCount="155">
  <si>
    <t>Ergebnis-Eingabe</t>
  </si>
  <si>
    <t>Automatische Berechnung</t>
  </si>
  <si>
    <t>Auswertung der Spielergebnisse (Spalten ausblenden!)</t>
  </si>
  <si>
    <t xml:space="preserve">Spiel-Nr. </t>
  </si>
  <si>
    <t>Tag</t>
  </si>
  <si>
    <t>Datum</t>
  </si>
  <si>
    <t>Ergebnis nach Sätzen</t>
  </si>
  <si>
    <t>Ergebnis nach Satzpunkten</t>
  </si>
  <si>
    <t>Punkte</t>
  </si>
  <si>
    <t>Rang</t>
  </si>
  <si>
    <t>Name</t>
  </si>
  <si>
    <t>Anz. Spiele</t>
  </si>
  <si>
    <t>Erzielte Punkte</t>
  </si>
  <si>
    <t>Abgegebene Punkte</t>
  </si>
  <si>
    <t>Gewonnene Sätze</t>
  </si>
  <si>
    <t>Abgegebene Sätze</t>
  </si>
  <si>
    <t>Sätze</t>
  </si>
  <si>
    <t>Erzielte Satzpunkte</t>
  </si>
  <si>
    <t>Abgegebene Satzpunkte</t>
  </si>
  <si>
    <t>Satz-punkte</t>
  </si>
  <si>
    <t>Rang-Hilfswert</t>
  </si>
  <si>
    <t>-</t>
  </si>
  <si>
    <t>Total</t>
  </si>
  <si>
    <t>Mannschaften:</t>
  </si>
  <si>
    <t>Eingaben oder Änderungen nur in den gelben Feldern!</t>
  </si>
  <si>
    <t>Spielpaarungen, Punkte und die aktuelle Tabelle</t>
  </si>
  <si>
    <t>errechnen sich automatisch aus den Eingaben</t>
  </si>
  <si>
    <t>in den gelben Feldern.</t>
  </si>
  <si>
    <t>Keine Zellen verschieben!  Kopieren ist kein Problem.</t>
  </si>
  <si>
    <t>Mo</t>
  </si>
  <si>
    <t>FSB Hildesheim I</t>
  </si>
  <si>
    <t>SSG Algermissen I</t>
  </si>
  <si>
    <t>Do</t>
  </si>
  <si>
    <t>SSG Algermissen II</t>
  </si>
  <si>
    <t>Mi</t>
  </si>
  <si>
    <t>Di</t>
  </si>
  <si>
    <t>SV Wendhausen</t>
  </si>
  <si>
    <t>Eintracht Hildesheim</t>
  </si>
  <si>
    <t>FSB Hildesheim II</t>
  </si>
  <si>
    <t>Fr</t>
  </si>
  <si>
    <t xml:space="preserve">          SV Wendhausen verzichtet auf das Heimrecht, stellt aber das Schiedsgericht an den </t>
  </si>
  <si>
    <r>
      <t xml:space="preserve">         </t>
    </r>
    <r>
      <rPr>
        <b/>
        <sz val="11"/>
        <color indexed="11"/>
        <rFont val="Arial"/>
        <family val="2"/>
      </rPr>
      <t xml:space="preserve"> grün markierten</t>
    </r>
    <r>
      <rPr>
        <b/>
        <sz val="11"/>
        <rFont val="Arial"/>
        <family val="2"/>
      </rPr>
      <t xml:space="preserve"> Spieltagen!</t>
    </r>
  </si>
  <si>
    <t>SV Groß Düngen</t>
  </si>
  <si>
    <t>CVJM Sarstedt</t>
  </si>
  <si>
    <t>MTV 48 Hildesheim</t>
  </si>
  <si>
    <t>VfV Hildesheim</t>
  </si>
  <si>
    <t>SV Hildesia Diekholzen I</t>
  </si>
  <si>
    <t>MTV Banteln</t>
  </si>
  <si>
    <t>MTV Bodenburg</t>
  </si>
  <si>
    <t>MTV Bledeln</t>
  </si>
  <si>
    <t>TSV Brunkensen II</t>
  </si>
  <si>
    <t>SV Hildesia Diekholzen II</t>
  </si>
  <si>
    <t>S p i e l p l a n  Staffel  A</t>
  </si>
  <si>
    <t>S p i e l p l a n  Staffel  B</t>
  </si>
  <si>
    <t>S p i e l p l a n  Staffel  C</t>
  </si>
  <si>
    <t>S p i e l p l a n  Staffel  D</t>
  </si>
  <si>
    <t>S p i e l p l a n  Staffel  E</t>
  </si>
  <si>
    <t>DJK B-W Hildesheim</t>
  </si>
  <si>
    <t xml:space="preserve"> </t>
  </si>
  <si>
    <t>TSV Brunkensen I</t>
  </si>
  <si>
    <t>VSG Röss/ Nordstemmen</t>
  </si>
  <si>
    <t>TSV Brüggen</t>
  </si>
  <si>
    <t>Mannschaft I</t>
  </si>
  <si>
    <t>Mannschaft II</t>
  </si>
  <si>
    <t>Spiel 1</t>
  </si>
  <si>
    <t>:</t>
  </si>
  <si>
    <t>Spiel 2</t>
  </si>
  <si>
    <t>1. Runde</t>
  </si>
  <si>
    <t>Spiel 3</t>
  </si>
  <si>
    <t>Zeitraum:</t>
  </si>
  <si>
    <t>Spiel 4</t>
  </si>
  <si>
    <t>Spiel 5</t>
  </si>
  <si>
    <t>Spiel 6</t>
  </si>
  <si>
    <t>Spiel 7</t>
  </si>
  <si>
    <t>2. Runde</t>
  </si>
  <si>
    <t>Final Four in Holle</t>
  </si>
  <si>
    <t>Halbfinale</t>
  </si>
  <si>
    <t>Durchführung:</t>
  </si>
  <si>
    <t>Finale</t>
  </si>
  <si>
    <t>Spiel 15 (Sieger 13 gegen Sieger 14)</t>
  </si>
  <si>
    <t>Spielmodus 3 Gewinnsätze, letzter Satz bis 15 mindestens 2 Punkte Vorsprung</t>
  </si>
  <si>
    <t>Spiel 8</t>
  </si>
  <si>
    <t>Ergebnis:</t>
  </si>
  <si>
    <t xml:space="preserve">Spiel 9 </t>
  </si>
  <si>
    <t>Spiel 12</t>
  </si>
  <si>
    <t>Spiel 10</t>
  </si>
  <si>
    <t>Spiel 11</t>
  </si>
  <si>
    <t>Spiel 13</t>
  </si>
  <si>
    <t>Spiel 14</t>
  </si>
  <si>
    <t>TuS Holle/Grasdorf</t>
  </si>
  <si>
    <t xml:space="preserve">vom </t>
  </si>
  <si>
    <t>10.09.2018</t>
  </si>
  <si>
    <t>11.09.2018</t>
  </si>
  <si>
    <t>27.09.2018</t>
  </si>
  <si>
    <t>22.10.2018</t>
  </si>
  <si>
    <t>25.10.2018</t>
  </si>
  <si>
    <t>08.11.2018</t>
  </si>
  <si>
    <t>05.11.2018</t>
  </si>
  <si>
    <t>21.11.2018</t>
  </si>
  <si>
    <t>22.11.2018</t>
  </si>
  <si>
    <t>13.12.2018</t>
  </si>
  <si>
    <t>14.01.2019</t>
  </si>
  <si>
    <t>15.01.2019</t>
  </si>
  <si>
    <t>05.02.2019</t>
  </si>
  <si>
    <t>06.02.2019</t>
  </si>
  <si>
    <t>28.02.2019</t>
  </si>
  <si>
    <t>27.02.2019</t>
  </si>
  <si>
    <t>21.03.2019</t>
  </si>
  <si>
    <t>18.03.2019</t>
  </si>
  <si>
    <t>23.10.2018</t>
  </si>
  <si>
    <t>09.11.2018</t>
  </si>
  <si>
    <t>06.11.2018</t>
  </si>
  <si>
    <t>19.11.2018</t>
  </si>
  <si>
    <t>14.12.2018</t>
  </si>
  <si>
    <t>04.02.2019</t>
  </si>
  <si>
    <t>25.02.2019</t>
  </si>
  <si>
    <t>22.03.2019</t>
  </si>
  <si>
    <t>13.09.2018</t>
  </si>
  <si>
    <t>07.11.2018</t>
  </si>
  <si>
    <t>20.11.2018</t>
  </si>
  <si>
    <t>11.12.2018</t>
  </si>
  <si>
    <t>16.01.2019</t>
  </si>
  <si>
    <t>26.02.2019</t>
  </si>
  <si>
    <t>TuS Holle/Grasdorf I</t>
  </si>
  <si>
    <t>TSV Sibbesse I</t>
  </si>
  <si>
    <t>10.12.2018</t>
  </si>
  <si>
    <t>07.02.2019</t>
  </si>
  <si>
    <t>19.03.2019</t>
  </si>
  <si>
    <t>Pokal 2018/2019</t>
  </si>
  <si>
    <t xml:space="preserve">bis </t>
  </si>
  <si>
    <t>bis</t>
  </si>
  <si>
    <t>TSV Sibbesse II</t>
  </si>
  <si>
    <t>VfV Hildesheim II</t>
  </si>
  <si>
    <t>21.02.2019</t>
  </si>
  <si>
    <t>19.09.2018</t>
  </si>
  <si>
    <t>SG Borsum Harsum Achtum I</t>
  </si>
  <si>
    <t>15.10.2018</t>
  </si>
  <si>
    <t>18.09.2018</t>
  </si>
  <si>
    <t>18.10.2018</t>
  </si>
  <si>
    <t>26.10.2018</t>
  </si>
  <si>
    <t>16.11.2018</t>
  </si>
  <si>
    <t>30.10.2018</t>
  </si>
  <si>
    <t>SG Borsum/Harsum/Achtum II</t>
  </si>
  <si>
    <t>04.12.2018</t>
  </si>
  <si>
    <t>14.11.2018</t>
  </si>
  <si>
    <t>13.02.2019</t>
  </si>
  <si>
    <t>30.11.2018</t>
  </si>
  <si>
    <t>24.01.2019</t>
  </si>
  <si>
    <t>21.01.2019</t>
  </si>
  <si>
    <t>07.03.2019</t>
  </si>
  <si>
    <t>18.02.2019</t>
  </si>
  <si>
    <t>29.01.2019</t>
  </si>
  <si>
    <t>18.03.20149</t>
  </si>
  <si>
    <t>29.03.2019</t>
  </si>
  <si>
    <t>Abschlusstabelle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</si>
</sst>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7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58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22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9"/>
      <color indexed="55"/>
      <name val="Arial"/>
      <family val="2"/>
    </font>
    <font>
      <sz val="12"/>
      <color indexed="55"/>
      <name val="Arial"/>
      <family val="2"/>
    </font>
    <font>
      <sz val="9"/>
      <color indexed="55"/>
      <name val="Arial"/>
      <family val="2"/>
    </font>
    <font>
      <b/>
      <sz val="11"/>
      <name val="Arial"/>
      <family val="2"/>
    </font>
    <font>
      <b/>
      <sz val="11"/>
      <color indexed="11"/>
      <name val="Arial"/>
      <family val="2"/>
    </font>
    <font>
      <b/>
      <sz val="7"/>
      <name val="Arial"/>
      <family val="2"/>
    </font>
    <font>
      <b/>
      <sz val="8"/>
      <color rgb="FF00B050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9"/>
      <name val="Verdana"/>
      <family val="2"/>
    </font>
    <font>
      <sz val="10"/>
      <name val="Arial"/>
    </font>
    <font>
      <b/>
      <sz val="9"/>
      <color indexed="22"/>
      <name val="Arial"/>
      <family val="2"/>
    </font>
    <font>
      <b/>
      <u/>
      <sz val="7"/>
      <name val="Arial"/>
      <family val="2"/>
    </font>
    <font>
      <b/>
      <sz val="7"/>
      <color indexed="10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color indexed="5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9" fillId="0" borderId="0"/>
  </cellStyleXfs>
  <cellXfs count="256">
    <xf numFmtId="0" fontId="0" fillId="0" borderId="0" xfId="0"/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7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5" fillId="5" borderId="1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/>
    <xf numFmtId="0" fontId="10" fillId="5" borderId="3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8" xfId="0" applyFont="1" applyFill="1" applyBorder="1"/>
    <xf numFmtId="0" fontId="15" fillId="8" borderId="1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4" fontId="1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21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19" fillId="0" borderId="0" xfId="0" applyFont="1"/>
    <xf numFmtId="0" fontId="16" fillId="2" borderId="1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5" fillId="6" borderId="8" xfId="0" applyFont="1" applyFill="1" applyBorder="1"/>
    <xf numFmtId="0" fontId="15" fillId="6" borderId="11" xfId="0" applyFont="1" applyFill="1" applyBorder="1"/>
    <xf numFmtId="0" fontId="15" fillId="6" borderId="12" xfId="0" applyFont="1" applyFill="1" applyBorder="1"/>
    <xf numFmtId="0" fontId="15" fillId="6" borderId="13" xfId="0" applyFont="1" applyFill="1" applyBorder="1"/>
    <xf numFmtId="0" fontId="18" fillId="0" borderId="12" xfId="0" applyFont="1" applyBorder="1"/>
    <xf numFmtId="0" fontId="18" fillId="0" borderId="13" xfId="0" applyFont="1" applyBorder="1"/>
    <xf numFmtId="0" fontId="15" fillId="6" borderId="4" xfId="0" applyFont="1" applyFill="1" applyBorder="1"/>
    <xf numFmtId="0" fontId="15" fillId="6" borderId="0" xfId="0" applyFont="1" applyFill="1"/>
    <xf numFmtId="0" fontId="15" fillId="6" borderId="14" xfId="0" applyFont="1" applyFill="1" applyBorder="1"/>
    <xf numFmtId="0" fontId="18" fillId="0" borderId="14" xfId="0" applyFont="1" applyBorder="1"/>
    <xf numFmtId="0" fontId="15" fillId="6" borderId="6" xfId="0" applyFont="1" applyFill="1" applyBorder="1"/>
    <xf numFmtId="0" fontId="15" fillId="6" borderId="15" xfId="0" applyFont="1" applyFill="1" applyBorder="1"/>
    <xf numFmtId="0" fontId="15" fillId="6" borderId="7" xfId="0" applyFont="1" applyFill="1" applyBorder="1"/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/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0" fontId="18" fillId="8" borderId="4" xfId="0" applyFont="1" applyFill="1" applyBorder="1"/>
    <xf numFmtId="0" fontId="18" fillId="8" borderId="8" xfId="0" applyFont="1" applyFill="1" applyBorder="1"/>
    <xf numFmtId="0" fontId="18" fillId="8" borderId="0" xfId="0" applyFont="1" applyFill="1"/>
    <xf numFmtId="0" fontId="29" fillId="0" borderId="8" xfId="0" applyFont="1" applyBorder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2" fillId="0" borderId="0" xfId="1" applyFont="1" applyAlignment="1">
      <alignment horizontal="left"/>
    </xf>
    <xf numFmtId="0" fontId="33" fillId="0" borderId="0" xfId="1" applyFont="1"/>
    <xf numFmtId="0" fontId="33" fillId="0" borderId="0" xfId="1" applyFont="1" applyAlignment="1">
      <alignment horizontal="left"/>
    </xf>
    <xf numFmtId="0" fontId="32" fillId="0" borderId="16" xfId="1" applyFont="1" applyBorder="1"/>
    <xf numFmtId="0" fontId="32" fillId="0" borderId="8" xfId="1" applyFont="1" applyBorder="1"/>
    <xf numFmtId="0" fontId="32" fillId="0" borderId="17" xfId="1" applyFont="1" applyBorder="1"/>
    <xf numFmtId="0" fontId="31" fillId="0" borderId="17" xfId="1" applyFont="1" applyBorder="1" applyAlignment="1">
      <alignment horizontal="center"/>
    </xf>
    <xf numFmtId="0" fontId="33" fillId="0" borderId="17" xfId="1" applyFont="1" applyBorder="1" applyAlignment="1">
      <alignment horizontal="center"/>
    </xf>
    <xf numFmtId="0" fontId="33" fillId="0" borderId="17" xfId="1" applyFont="1" applyBorder="1"/>
    <xf numFmtId="0" fontId="33" fillId="0" borderId="18" xfId="1" applyFont="1" applyBorder="1"/>
    <xf numFmtId="0" fontId="31" fillId="0" borderId="16" xfId="1" applyFont="1" applyBorder="1" applyAlignment="1">
      <alignment horizontal="center"/>
    </xf>
    <xf numFmtId="0" fontId="33" fillId="0" borderId="18" xfId="1" applyFont="1" applyBorder="1" applyAlignment="1">
      <alignment horizontal="center"/>
    </xf>
    <xf numFmtId="0" fontId="31" fillId="0" borderId="11" xfId="1" applyFont="1" applyBorder="1" applyAlignment="1">
      <alignment horizontal="center"/>
    </xf>
    <xf numFmtId="0" fontId="33" fillId="0" borderId="4" xfId="1" applyFont="1" applyBorder="1" applyAlignment="1">
      <alignment horizontal="center"/>
    </xf>
    <xf numFmtId="49" fontId="33" fillId="0" borderId="6" xfId="1" applyNumberFormat="1" applyFont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28" fillId="7" borderId="8" xfId="0" applyFont="1" applyFill="1" applyBorder="1"/>
    <xf numFmtId="0" fontId="35" fillId="0" borderId="3" xfId="1" applyFont="1" applyBorder="1" applyAlignment="1">
      <alignment horizontal="center"/>
    </xf>
    <xf numFmtId="0" fontId="35" fillId="0" borderId="8" xfId="1" applyFont="1" applyBorder="1" applyAlignment="1">
      <alignment horizontal="center"/>
    </xf>
    <xf numFmtId="0" fontId="35" fillId="0" borderId="0" xfId="1" applyFont="1" applyAlignment="1">
      <alignment horizontal="center"/>
    </xf>
    <xf numFmtId="0" fontId="38" fillId="0" borderId="0" xfId="0" applyFont="1" applyAlignment="1">
      <alignment vertical="center"/>
    </xf>
    <xf numFmtId="0" fontId="7" fillId="0" borderId="17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3" fillId="5" borderId="8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5" fillId="5" borderId="1" xfId="2" applyFont="1" applyFill="1" applyBorder="1" applyAlignment="1">
      <alignment horizontal="center"/>
    </xf>
    <xf numFmtId="0" fontId="15" fillId="5" borderId="10" xfId="2" applyFont="1" applyFill="1" applyBorder="1" applyAlignment="1">
      <alignment horizontal="center"/>
    </xf>
    <xf numFmtId="0" fontId="17" fillId="0" borderId="0" xfId="2" applyFont="1" applyAlignment="1">
      <alignment horizontal="center"/>
    </xf>
    <xf numFmtId="0" fontId="18" fillId="5" borderId="8" xfId="2" applyFont="1" applyFill="1" applyBorder="1" applyAlignment="1">
      <alignment horizontal="center"/>
    </xf>
    <xf numFmtId="0" fontId="18" fillId="5" borderId="8" xfId="2" applyFont="1" applyFill="1" applyBorder="1"/>
    <xf numFmtId="0" fontId="10" fillId="5" borderId="3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9" fillId="5" borderId="8" xfId="2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39" fillId="0" borderId="0" xfId="2"/>
    <xf numFmtId="0" fontId="15" fillId="8" borderId="1" xfId="2" applyFont="1" applyFill="1" applyBorder="1" applyAlignment="1">
      <alignment horizontal="center"/>
    </xf>
    <xf numFmtId="0" fontId="15" fillId="8" borderId="10" xfId="2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4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8" fillId="0" borderId="0" xfId="2" applyFont="1"/>
    <xf numFmtId="0" fontId="15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applyFont="1"/>
    <xf numFmtId="14" fontId="18" fillId="0" borderId="0" xfId="2" applyNumberFormat="1" applyFont="1" applyAlignment="1">
      <alignment horizontal="center"/>
    </xf>
    <xf numFmtId="0" fontId="19" fillId="0" borderId="0" xfId="2" applyFont="1"/>
    <xf numFmtId="0" fontId="21" fillId="0" borderId="0" xfId="2" applyFont="1"/>
    <xf numFmtId="0" fontId="18" fillId="2" borderId="3" xfId="2" applyFont="1" applyFill="1" applyBorder="1"/>
    <xf numFmtId="0" fontId="15" fillId="6" borderId="8" xfId="2" applyFont="1" applyFill="1" applyBorder="1"/>
    <xf numFmtId="0" fontId="15" fillId="6" borderId="11" xfId="2" applyFont="1" applyFill="1" applyBorder="1"/>
    <xf numFmtId="0" fontId="15" fillId="6" borderId="12" xfId="2" applyFont="1" applyFill="1" applyBorder="1"/>
    <xf numFmtId="0" fontId="15" fillId="6" borderId="13" xfId="2" applyFont="1" applyFill="1" applyBorder="1"/>
    <xf numFmtId="0" fontId="18" fillId="0" borderId="13" xfId="2" applyFont="1" applyBorder="1"/>
    <xf numFmtId="0" fontId="15" fillId="6" borderId="4" xfId="2" applyFont="1" applyFill="1" applyBorder="1"/>
    <xf numFmtId="0" fontId="15" fillId="6" borderId="0" xfId="2" applyFont="1" applyFill="1"/>
    <xf numFmtId="0" fontId="15" fillId="6" borderId="14" xfId="2" applyFont="1" applyFill="1" applyBorder="1"/>
    <xf numFmtId="0" fontId="18" fillId="0" borderId="14" xfId="2" applyFont="1" applyBorder="1"/>
    <xf numFmtId="0" fontId="15" fillId="6" borderId="6" xfId="2" applyFont="1" applyFill="1" applyBorder="1"/>
    <xf numFmtId="0" fontId="15" fillId="6" borderId="15" xfId="2" applyFont="1" applyFill="1" applyBorder="1"/>
    <xf numFmtId="0" fontId="15" fillId="6" borderId="7" xfId="2" applyFont="1" applyFill="1" applyBorder="1"/>
    <xf numFmtId="0" fontId="41" fillId="7" borderId="8" xfId="2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vertical="center"/>
    </xf>
    <xf numFmtId="0" fontId="15" fillId="9" borderId="0" xfId="2" applyFont="1" applyFill="1" applyAlignment="1">
      <alignment horizontal="center" vertical="center" wrapText="1"/>
    </xf>
    <xf numFmtId="0" fontId="15" fillId="9" borderId="0" xfId="2" applyFont="1" applyFill="1"/>
    <xf numFmtId="0" fontId="17" fillId="9" borderId="0" xfId="2" applyFont="1" applyFill="1" applyAlignment="1">
      <alignment horizontal="center"/>
    </xf>
    <xf numFmtId="0" fontId="18" fillId="9" borderId="0" xfId="2" applyFont="1" applyFill="1"/>
    <xf numFmtId="0" fontId="21" fillId="9" borderId="0" xfId="2" applyFont="1" applyFill="1"/>
    <xf numFmtId="14" fontId="35" fillId="0" borderId="8" xfId="1" applyNumberFormat="1" applyFont="1" applyBorder="1" applyAlignment="1">
      <alignment horizontal="center" vertical="center"/>
    </xf>
    <xf numFmtId="0" fontId="36" fillId="0" borderId="8" xfId="1" applyFont="1" applyBorder="1" applyAlignment="1">
      <alignment horizontal="center"/>
    </xf>
    <xf numFmtId="14" fontId="35" fillId="0" borderId="8" xfId="1" applyNumberFormat="1" applyFont="1" applyBorder="1" applyAlignment="1">
      <alignment horizontal="center"/>
    </xf>
    <xf numFmtId="0" fontId="34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5" fillId="0" borderId="1" xfId="1" applyFont="1" applyBorder="1" applyAlignment="1">
      <alignment horizontal="center"/>
    </xf>
    <xf numFmtId="0" fontId="33" fillId="0" borderId="8" xfId="1" applyFont="1" applyBorder="1"/>
    <xf numFmtId="0" fontId="32" fillId="0" borderId="8" xfId="1" applyFont="1" applyBorder="1" applyAlignment="1">
      <alignment horizontal="left"/>
    </xf>
    <xf numFmtId="14" fontId="37" fillId="0" borderId="4" xfId="1" applyNumberFormat="1" applyFont="1" applyBorder="1" applyAlignment="1">
      <alignment horizontal="center"/>
    </xf>
    <xf numFmtId="0" fontId="33" fillId="0" borderId="8" xfId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49" fontId="37" fillId="0" borderId="6" xfId="1" applyNumberFormat="1" applyFont="1" applyBorder="1" applyAlignment="1">
      <alignment horizontal="center"/>
    </xf>
    <xf numFmtId="0" fontId="32" fillId="0" borderId="8" xfId="1" applyFont="1" applyBorder="1" applyAlignment="1">
      <alignment horizontal="center"/>
    </xf>
    <xf numFmtId="0" fontId="28" fillId="7" borderId="8" xfId="2" applyFont="1" applyFill="1" applyBorder="1" applyAlignment="1">
      <alignment horizontal="center" vertical="center"/>
    </xf>
    <xf numFmtId="0" fontId="28" fillId="7" borderId="8" xfId="2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3" xfId="2" applyFont="1" applyBorder="1" applyAlignment="1">
      <alignment vertical="center" wrapText="1"/>
    </xf>
    <xf numFmtId="0" fontId="18" fillId="0" borderId="8" xfId="2" applyFont="1" applyBorder="1" applyAlignment="1">
      <alignment vertical="center"/>
    </xf>
    <xf numFmtId="0" fontId="18" fillId="0" borderId="8" xfId="2" applyFont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9" xfId="2" applyFont="1" applyFill="1" applyBorder="1" applyAlignment="1">
      <alignment horizontal="center" vertical="center"/>
    </xf>
    <xf numFmtId="0" fontId="18" fillId="6" borderId="5" xfId="2" applyFont="1" applyFill="1" applyBorder="1" applyAlignment="1">
      <alignment horizontal="center" vertical="center"/>
    </xf>
    <xf numFmtId="0" fontId="18" fillId="6" borderId="10" xfId="2" applyFont="1" applyFill="1" applyBorder="1" applyAlignment="1">
      <alignment horizontal="center" vertical="center"/>
    </xf>
    <xf numFmtId="0" fontId="19" fillId="8" borderId="0" xfId="2" applyFont="1" applyFill="1" applyAlignment="1">
      <alignment vertical="center"/>
    </xf>
    <xf numFmtId="0" fontId="18" fillId="8" borderId="8" xfId="2" applyFont="1" applyFill="1" applyBorder="1" applyAlignment="1">
      <alignment vertical="center"/>
    </xf>
    <xf numFmtId="0" fontId="18" fillId="8" borderId="1" xfId="2" applyFont="1" applyFill="1" applyBorder="1" applyAlignment="1">
      <alignment horizontal="center" vertical="center"/>
    </xf>
    <xf numFmtId="0" fontId="18" fillId="8" borderId="9" xfId="2" applyFont="1" applyFill="1" applyBorder="1" applyAlignment="1">
      <alignment horizontal="center" vertical="center"/>
    </xf>
    <xf numFmtId="0" fontId="18" fillId="8" borderId="5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3" xfId="2" applyNumberFormat="1" applyFont="1" applyBorder="1" applyAlignment="1">
      <alignment horizontal="center" vertical="center"/>
    </xf>
    <xf numFmtId="0" fontId="28" fillId="0" borderId="8" xfId="0" applyFont="1" applyBorder="1"/>
    <xf numFmtId="0" fontId="18" fillId="7" borderId="8" xfId="0" applyFont="1" applyFill="1" applyBorder="1"/>
    <xf numFmtId="0" fontId="43" fillId="0" borderId="8" xfId="0" applyFont="1" applyBorder="1"/>
    <xf numFmtId="0" fontId="43" fillId="0" borderId="8" xfId="0" applyFont="1" applyBorder="1" applyAlignment="1">
      <alignment horizontal="center"/>
    </xf>
    <xf numFmtId="0" fontId="28" fillId="0" borderId="8" xfId="2" applyFont="1" applyBorder="1" applyAlignment="1">
      <alignment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/>
    </xf>
    <xf numFmtId="0" fontId="44" fillId="8" borderId="4" xfId="2" applyFont="1" applyFill="1" applyBorder="1" applyAlignment="1">
      <alignment vertical="center"/>
    </xf>
    <xf numFmtId="0" fontId="28" fillId="8" borderId="4" xfId="2" applyFont="1" applyFill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5" fillId="0" borderId="0" xfId="2" applyFont="1" applyAlignment="1">
      <alignment horizontal="center"/>
    </xf>
    <xf numFmtId="0" fontId="44" fillId="0" borderId="0" xfId="2" applyFont="1"/>
    <xf numFmtId="0" fontId="28" fillId="2" borderId="1" xfId="2" applyFont="1" applyFill="1" applyBorder="1"/>
    <xf numFmtId="0" fontId="28" fillId="0" borderId="12" xfId="2" applyFont="1" applyBorder="1"/>
    <xf numFmtId="0" fontId="28" fillId="0" borderId="0" xfId="2" applyFont="1"/>
    <xf numFmtId="0" fontId="28" fillId="0" borderId="3" xfId="2" applyFont="1" applyBorder="1" applyAlignment="1">
      <alignment vertical="center" wrapText="1"/>
    </xf>
    <xf numFmtId="0" fontId="28" fillId="0" borderId="8" xfId="2" applyFont="1" applyBorder="1" applyAlignment="1">
      <alignment horizontal="left" vertical="center"/>
    </xf>
    <xf numFmtId="0" fontId="44" fillId="8" borderId="0" xfId="2" applyFont="1" applyFill="1" applyAlignment="1">
      <alignment horizontal="left" vertical="center"/>
    </xf>
    <xf numFmtId="0" fontId="28" fillId="8" borderId="0" xfId="2" applyFont="1" applyFill="1" applyAlignment="1">
      <alignment horizontal="left" vertical="center"/>
    </xf>
    <xf numFmtId="0" fontId="45" fillId="0" borderId="0" xfId="2" applyFont="1"/>
    <xf numFmtId="0" fontId="28" fillId="2" borderId="2" xfId="2" applyFont="1" applyFill="1" applyBorder="1"/>
    <xf numFmtId="49" fontId="18" fillId="0" borderId="3" xfId="2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18" fillId="6" borderId="1" xfId="2" applyFont="1" applyFill="1" applyBorder="1" applyAlignment="1">
      <alignment horizontal="center" vertical="center" wrapText="1"/>
    </xf>
    <xf numFmtId="0" fontId="18" fillId="6" borderId="2" xfId="2" applyFont="1" applyFill="1" applyBorder="1" applyAlignment="1">
      <alignment horizontal="center" vertical="center" wrapText="1"/>
    </xf>
    <xf numFmtId="0" fontId="18" fillId="6" borderId="5" xfId="2" applyFont="1" applyFill="1" applyBorder="1" applyAlignment="1">
      <alignment horizontal="center" vertical="center" wrapText="1"/>
    </xf>
    <xf numFmtId="0" fontId="18" fillId="6" borderId="3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2" fillId="2" borderId="1" xfId="2" applyFont="1" applyFill="1" applyBorder="1" applyAlignment="1">
      <alignment horizontal="center" vertical="center"/>
    </xf>
    <xf numFmtId="0" fontId="42" fillId="2" borderId="2" xfId="2" applyFont="1" applyFill="1" applyBorder="1" applyAlignment="1">
      <alignment horizontal="center" vertical="center"/>
    </xf>
    <xf numFmtId="0" fontId="42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9"/>
  <sheetViews>
    <sheetView workbookViewId="0">
      <pane ySplit="2" topLeftCell="A3" activePane="bottomLeft" state="frozen"/>
      <selection activeCell="B30" sqref="B30:C31"/>
      <selection pane="bottomLeft" activeCell="AC1" sqref="AC1:AH1"/>
    </sheetView>
  </sheetViews>
  <sheetFormatPr baseColWidth="10" defaultRowHeight="12.75" x14ac:dyDescent="0.2"/>
  <cols>
    <col min="1" max="1" width="5.5703125" style="41" customWidth="1"/>
    <col min="2" max="2" width="3.7109375" style="41" customWidth="1"/>
    <col min="3" max="3" width="10.5703125" style="41" customWidth="1"/>
    <col min="4" max="4" width="20" style="41" customWidth="1"/>
    <col min="5" max="5" width="2.5703125" style="58" customWidth="1"/>
    <col min="6" max="6" width="20.140625" style="41" customWidth="1"/>
    <col min="7" max="7" width="4.7109375" style="27" customWidth="1"/>
    <col min="8" max="8" width="4.42578125" style="27" customWidth="1"/>
    <col min="9" max="9" width="5.5703125" style="31" customWidth="1"/>
    <col min="10" max="10" width="5.140625" style="31" customWidth="1"/>
    <col min="11" max="11" width="0.7109375" style="31" customWidth="1"/>
    <col min="12" max="13" width="5.85546875" style="31" customWidth="1"/>
    <col min="14" max="14" width="3.7109375" style="13" customWidth="1"/>
    <col min="15" max="15" width="5.140625" style="31" hidden="1" customWidth="1"/>
    <col min="16" max="16" width="20.7109375" style="31" hidden="1" customWidth="1"/>
    <col min="17" max="17" width="5.85546875" style="31" hidden="1" customWidth="1"/>
    <col min="18" max="23" width="5.5703125" style="31" hidden="1" customWidth="1"/>
    <col min="24" max="24" width="8.140625" style="13" hidden="1" customWidth="1"/>
    <col min="25" max="25" width="7.7109375" style="13" hidden="1" customWidth="1"/>
    <col min="26" max="26" width="5.5703125" style="13" hidden="1" customWidth="1"/>
    <col min="27" max="27" width="12.85546875" style="13" hidden="1" customWidth="1"/>
    <col min="28" max="28" width="1.5703125" style="13" hidden="1" customWidth="1"/>
    <col min="29" max="29" width="5.42578125" customWidth="1"/>
    <col min="30" max="30" width="22.42578125" customWidth="1"/>
    <col min="31" max="31" width="5.85546875" customWidth="1"/>
    <col min="32" max="34" width="8.42578125" customWidth="1"/>
  </cols>
  <sheetData>
    <row r="1" spans="1:38" s="5" customFormat="1" ht="21" customHeight="1" x14ac:dyDescent="0.2">
      <c r="A1" s="224" t="s">
        <v>52</v>
      </c>
      <c r="B1" s="225"/>
      <c r="C1" s="225"/>
      <c r="D1" s="225"/>
      <c r="E1" s="225"/>
      <c r="F1" s="226"/>
      <c r="G1" s="227" t="s">
        <v>0</v>
      </c>
      <c r="H1" s="228"/>
      <c r="I1" s="228"/>
      <c r="J1" s="229"/>
      <c r="K1" s="1"/>
      <c r="L1" s="230" t="s">
        <v>1</v>
      </c>
      <c r="M1" s="231"/>
      <c r="N1" s="2"/>
      <c r="O1" s="208" t="s">
        <v>2</v>
      </c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10"/>
      <c r="AB1" s="3"/>
      <c r="AC1" s="211" t="s">
        <v>154</v>
      </c>
      <c r="AD1" s="212"/>
      <c r="AE1" s="212"/>
      <c r="AF1" s="212"/>
      <c r="AG1" s="212"/>
      <c r="AH1" s="213"/>
      <c r="AI1" s="4"/>
      <c r="AJ1" s="4"/>
      <c r="AK1" s="4"/>
      <c r="AL1" s="4"/>
    </row>
    <row r="2" spans="1:38" s="4" customFormat="1" ht="35.25" customHeight="1" x14ac:dyDescent="0.2">
      <c r="A2" s="167" t="s">
        <v>3</v>
      </c>
      <c r="B2" s="167" t="s">
        <v>4</v>
      </c>
      <c r="C2" s="169" t="s">
        <v>5</v>
      </c>
      <c r="D2" s="214" t="str">
        <f>IF(D35="","Bitte zuerst die 5 Mannschaftsnamen unten ab Zeile 35 eingeben","Spielpaarung")</f>
        <v>Spielpaarung</v>
      </c>
      <c r="E2" s="215"/>
      <c r="F2" s="216"/>
      <c r="G2" s="217" t="s">
        <v>6</v>
      </c>
      <c r="H2" s="218"/>
      <c r="I2" s="219" t="s">
        <v>7</v>
      </c>
      <c r="J2" s="220"/>
      <c r="K2" s="168"/>
      <c r="L2" s="221" t="s">
        <v>8</v>
      </c>
      <c r="M2" s="222"/>
      <c r="N2" s="6"/>
      <c r="O2" s="7" t="s">
        <v>9</v>
      </c>
      <c r="P2" s="7" t="s">
        <v>10</v>
      </c>
      <c r="Q2" s="7" t="s">
        <v>11</v>
      </c>
      <c r="R2" s="8" t="s">
        <v>12</v>
      </c>
      <c r="S2" s="9" t="s">
        <v>13</v>
      </c>
      <c r="T2" s="7" t="s">
        <v>8</v>
      </c>
      <c r="U2" s="8" t="s">
        <v>14</v>
      </c>
      <c r="V2" s="9" t="s">
        <v>15</v>
      </c>
      <c r="W2" s="7" t="s">
        <v>16</v>
      </c>
      <c r="X2" s="9" t="s">
        <v>17</v>
      </c>
      <c r="Y2" s="9" t="s">
        <v>18</v>
      </c>
      <c r="Z2" s="7" t="s">
        <v>19</v>
      </c>
      <c r="AA2" s="10" t="s">
        <v>20</v>
      </c>
      <c r="AB2" s="11"/>
      <c r="AC2" s="12" t="s">
        <v>9</v>
      </c>
      <c r="AD2" s="12" t="s">
        <v>10</v>
      </c>
      <c r="AE2" s="12" t="s">
        <v>11</v>
      </c>
      <c r="AF2" s="12" t="s">
        <v>8</v>
      </c>
      <c r="AG2" s="12" t="s">
        <v>16</v>
      </c>
      <c r="AH2" s="12" t="s">
        <v>19</v>
      </c>
    </row>
    <row r="3" spans="1:38" ht="12.75" customHeight="1" x14ac:dyDescent="0.2">
      <c r="A3" s="59">
        <v>1</v>
      </c>
      <c r="B3" s="60" t="s">
        <v>29</v>
      </c>
      <c r="C3" s="61" t="s">
        <v>91</v>
      </c>
      <c r="D3" s="60" t="str">
        <f>D35</f>
        <v>FSB Hildesheim I</v>
      </c>
      <c r="E3" s="62" t="s">
        <v>21</v>
      </c>
      <c r="F3" s="60" t="str">
        <f>D39</f>
        <v>SSG Algermissen I</v>
      </c>
      <c r="G3" s="63">
        <v>3</v>
      </c>
      <c r="H3" s="64">
        <v>1</v>
      </c>
      <c r="I3" s="65">
        <v>96</v>
      </c>
      <c r="J3" s="66">
        <v>85</v>
      </c>
      <c r="K3" s="13"/>
      <c r="L3" s="14">
        <f>IF($G3+$H3&lt;&gt;4,"",IF($G3&gt;$H3,2,IF($G3=$H3,1,0)))</f>
        <v>2</v>
      </c>
      <c r="M3" s="15">
        <f>IF($G3+$H3&lt;&gt;4,"",2-$L3)</f>
        <v>0</v>
      </c>
      <c r="N3" s="16" t="str">
        <f t="shared" ref="N3:N31" si="0">IF(AND(G3&lt;&gt;"",H3&lt;&gt;"",G3+H3&lt;&gt;4),"!!!","")</f>
        <v/>
      </c>
      <c r="O3" s="17">
        <f>RANK(AA3,$AA$3:$AA$7)</f>
        <v>1</v>
      </c>
      <c r="P3" s="18" t="str">
        <f>D35</f>
        <v>FSB Hildesheim I</v>
      </c>
      <c r="Q3" s="17">
        <f>(R3+S3)/2</f>
        <v>8</v>
      </c>
      <c r="R3" s="19">
        <f>SUMIF($D$3:$D$31,$P3,$L$3:$L$31)+SUMIF($F$3:$F$31,$P3,$M$3:$M$31)</f>
        <v>11</v>
      </c>
      <c r="S3" s="20">
        <f>SUMIF($D$3:$D$31,$P3,$M$3:$M$31)+SUMIF($F$3:$F$31,$P3,$L$3:$L$31)</f>
        <v>5</v>
      </c>
      <c r="T3" s="17" t="str">
        <f>R3&amp;" : "&amp;S3</f>
        <v>11 : 5</v>
      </c>
      <c r="U3" s="19">
        <f>SUMIF($D$3:$D$31,$P3,$G$3:$G$31)+SUMIF($F$3:$F$31,$P3,$H$3:$H$31)</f>
        <v>21</v>
      </c>
      <c r="V3" s="20">
        <f>SUMIF($D$3:$D$31,$P3,$H$3:$H$31)+SUMIF($F$3:$F$31,$P3,$G$3:$G$31)</f>
        <v>11</v>
      </c>
      <c r="W3" s="17" t="str">
        <f>U3&amp;" : "&amp;V3</f>
        <v>21 : 11</v>
      </c>
      <c r="X3" s="19">
        <f>SUMIF($D$3:$D$31,$P3,$I$3:$I$31)+SUMIF($F$3:$F$31,$P3,$J$3:$J$31)</f>
        <v>754</v>
      </c>
      <c r="Y3" s="20">
        <f>SUMIF($D$3:$D$31,$P3,$J$3:$J$31)+SUMIF($F$3:$F$31,$P3,$I$3:$I$31)</f>
        <v>674</v>
      </c>
      <c r="Z3" s="17" t="str">
        <f>X3&amp;" : "&amp;Y3</f>
        <v>754 : 674</v>
      </c>
      <c r="AA3" s="21">
        <f>R3*1000000000+(R3-S3)*10000000+(U3-V3)*10000+(X3-Y3)-ROW(P3)/100</f>
        <v>11060100079.969999</v>
      </c>
      <c r="AB3" s="11"/>
      <c r="AC3" s="22">
        <v>1</v>
      </c>
      <c r="AD3" s="23" t="str">
        <f>VLOOKUP($AC3,$O$3:$P$7,2,FALSE)</f>
        <v>FSB Hildesheim I</v>
      </c>
      <c r="AE3" s="22">
        <f>VLOOKUP($AC3,$O$3:$Z$7,3,FALSE)</f>
        <v>8</v>
      </c>
      <c r="AF3" s="22" t="str">
        <f>VLOOKUP($AC3,$O$3:$Z$7,6,FALSE)</f>
        <v>11 : 5</v>
      </c>
      <c r="AG3" s="22" t="str">
        <f>VLOOKUP($AC3,$O$3:$Z$7,9,FALSE)</f>
        <v>21 : 11</v>
      </c>
      <c r="AH3" s="22" t="str">
        <f>VLOOKUP($AC3,$O$3:$Z$7,12,FALSE)</f>
        <v>754 : 674</v>
      </c>
    </row>
    <row r="4" spans="1:38" ht="12.75" customHeight="1" x14ac:dyDescent="0.2">
      <c r="A4" s="59">
        <v>2</v>
      </c>
      <c r="B4" s="60" t="s">
        <v>35</v>
      </c>
      <c r="C4" s="61" t="s">
        <v>92</v>
      </c>
      <c r="D4" s="60" t="str">
        <f>D36</f>
        <v>VfV Hildesheim</v>
      </c>
      <c r="E4" s="62" t="s">
        <v>21</v>
      </c>
      <c r="F4" s="60" t="str">
        <f>$D$37</f>
        <v>TSV Brunkensen I</v>
      </c>
      <c r="G4" s="63">
        <v>1</v>
      </c>
      <c r="H4" s="64">
        <v>3</v>
      </c>
      <c r="I4" s="65">
        <v>96</v>
      </c>
      <c r="J4" s="66">
        <v>91</v>
      </c>
      <c r="K4" s="16"/>
      <c r="L4" s="14">
        <f>IF($G4+$H4&lt;&gt;4,"",IF($G4&gt;$H4,2,IF($G4=$H4,1,0)))</f>
        <v>0</v>
      </c>
      <c r="M4" s="15">
        <f>IF($G4+$H4&lt;&gt;4,"",2-$L4)</f>
        <v>2</v>
      </c>
      <c r="N4" s="16" t="str">
        <f t="shared" si="0"/>
        <v/>
      </c>
      <c r="O4" s="17">
        <f>RANK(AA4,$AA$3:$AA$7)</f>
        <v>3</v>
      </c>
      <c r="P4" s="18" t="str">
        <f>D36</f>
        <v>VfV Hildesheim</v>
      </c>
      <c r="Q4" s="17">
        <f>(R4+S4)/2</f>
        <v>8</v>
      </c>
      <c r="R4" s="19">
        <f>SUMIF($D$3:$D$31,$P4,$L$3:$L$31)+SUMIF($F$3:$F$31,$P4,$M$3:$M$31)</f>
        <v>9</v>
      </c>
      <c r="S4" s="20">
        <f>SUMIF($D$3:$D$31,$P4,$M$3:$M$31)+SUMIF($F$3:$F$31,$P4,$L$3:$L$31)</f>
        <v>7</v>
      </c>
      <c r="T4" s="17" t="str">
        <f>R4&amp;" : "&amp;S4</f>
        <v>9 : 7</v>
      </c>
      <c r="U4" s="19">
        <f>SUMIF($D$3:$D$31,$P4,$G$3:$G$31)+SUMIF($F$3:$F$31,$P4,$H$3:$H$31)</f>
        <v>17</v>
      </c>
      <c r="V4" s="20">
        <f>SUMIF($D$3:$D$31,$P4,$H$3:$H$31)+SUMIF($F$3:$F$31,$P4,$G$3:$G$31)</f>
        <v>15</v>
      </c>
      <c r="W4" s="17" t="str">
        <f>U4&amp;" : "&amp;V4</f>
        <v>17 : 15</v>
      </c>
      <c r="X4" s="19">
        <f>SUMIF($D$3:$D$31,$P4,$I$3:$I$31)+SUMIF($F$3:$F$31,$P4,$J$3:$J$31)</f>
        <v>727</v>
      </c>
      <c r="Y4" s="20">
        <f>SUMIF($D$3:$D$31,$P4,$J$3:$J$31)+SUMIF($F$3:$F$31,$P4,$I$3:$I$31)</f>
        <v>719</v>
      </c>
      <c r="Z4" s="17" t="str">
        <f>X4&amp;" : "&amp;Y4</f>
        <v>727 : 719</v>
      </c>
      <c r="AA4" s="21">
        <f>R4*1000000000+(R4-S4)*10000000+(U4-V4)*10000+(X4-Y4)-ROW(P4)/100</f>
        <v>9020020007.9599991</v>
      </c>
      <c r="AB4" s="11"/>
      <c r="AC4" s="22">
        <v>2</v>
      </c>
      <c r="AD4" s="23" t="str">
        <f>VLOOKUP($AC4,$O$3:$Z$7,2,FALSE)</f>
        <v>TSV Brunkensen I</v>
      </c>
      <c r="AE4" s="22">
        <f>VLOOKUP($AC4,$O$3:$Z$7,3,FALSE)</f>
        <v>8</v>
      </c>
      <c r="AF4" s="22" t="str">
        <f>VLOOKUP($AC4,$O$3:$Z$7,6,FALSE)</f>
        <v>11 : 5</v>
      </c>
      <c r="AG4" s="22" t="str">
        <f>VLOOKUP($AC4,$O$3:$Z$7,9,FALSE)</f>
        <v>21 : 11</v>
      </c>
      <c r="AH4" s="22" t="str">
        <f>VLOOKUP($AC4,$O$3:$Z$7,12,FALSE)</f>
        <v>733 : 688</v>
      </c>
    </row>
    <row r="5" spans="1:38" ht="12.75" customHeight="1" x14ac:dyDescent="0.2">
      <c r="A5" s="71"/>
      <c r="B5" s="72"/>
      <c r="C5" s="72"/>
      <c r="D5" s="72"/>
      <c r="E5" s="72"/>
      <c r="F5" s="72"/>
      <c r="G5" s="67"/>
      <c r="H5" s="68"/>
      <c r="I5" s="69"/>
      <c r="J5" s="70"/>
      <c r="K5" s="26"/>
      <c r="L5" s="24"/>
      <c r="M5" s="25"/>
      <c r="N5" s="16"/>
      <c r="O5" s="17">
        <f>RANK(AA5,$AA$3:$AA$7)</f>
        <v>2</v>
      </c>
      <c r="P5" s="18" t="str">
        <f>D37</f>
        <v>TSV Brunkensen I</v>
      </c>
      <c r="Q5" s="17">
        <f>(R5+S5)/2</f>
        <v>8</v>
      </c>
      <c r="R5" s="19">
        <f>SUMIF($D$3:$D$31,$P5,$L$3:$L$31)+SUMIF($F$3:$F$31,$P5,$M$3:$M$31)</f>
        <v>11</v>
      </c>
      <c r="S5" s="20">
        <f>SUMIF($D$3:$D$31,$P5,$M$3:$M$31)+SUMIF($F$3:$F$31,$P5,$L$3:$L$31)</f>
        <v>5</v>
      </c>
      <c r="T5" s="17" t="str">
        <f>R5&amp;" : "&amp;S5</f>
        <v>11 : 5</v>
      </c>
      <c r="U5" s="19">
        <f>SUMIF($D$3:$D$31,$P5,$G$3:$G$31)+SUMIF($F$3:$F$31,$P5,$H$3:$H$31)</f>
        <v>21</v>
      </c>
      <c r="V5" s="20">
        <f>SUMIF($D$3:$D$31,$P5,$H$3:$H$31)+SUMIF($F$3:$F$31,$P5,$G$3:$G$31)</f>
        <v>11</v>
      </c>
      <c r="W5" s="17" t="str">
        <f>U5&amp;" : "&amp;V5</f>
        <v>21 : 11</v>
      </c>
      <c r="X5" s="19">
        <f>SUMIF($D$3:$D$31,$P5,$I$3:$I$31)+SUMIF($F$3:$F$31,$P5,$J$3:$J$31)</f>
        <v>733</v>
      </c>
      <c r="Y5" s="20">
        <f>SUMIF($D$3:$D$31,$P5,$J$3:$J$31)+SUMIF($F$3:$F$31,$P5,$I$3:$I$31)</f>
        <v>688</v>
      </c>
      <c r="Z5" s="17" t="str">
        <f>X5&amp;" : "&amp;Y5</f>
        <v>733 : 688</v>
      </c>
      <c r="AA5" s="21">
        <f>R5*1000000000+(R5-S5)*10000000+(U5-V5)*10000+(X5-Y5)-ROW(P5)/100</f>
        <v>11060100044.950001</v>
      </c>
      <c r="AB5" s="11"/>
      <c r="AC5" s="22">
        <v>3</v>
      </c>
      <c r="AD5" s="23" t="str">
        <f>VLOOKUP($AC5,$O$3:$Z$7,2,FALSE)</f>
        <v>VfV Hildesheim</v>
      </c>
      <c r="AE5" s="22">
        <f>VLOOKUP($AC5,$O$3:$Z$7,3,FALSE)</f>
        <v>8</v>
      </c>
      <c r="AF5" s="22" t="str">
        <f>VLOOKUP($AC5,$O$3:$Z$7,6,FALSE)</f>
        <v>9 : 7</v>
      </c>
      <c r="AG5" s="22" t="str">
        <f>VLOOKUP($AC5,$O$3:$Z$7,9,FALSE)</f>
        <v>17 : 15</v>
      </c>
      <c r="AH5" s="22" t="str">
        <f>VLOOKUP($AC5,$O$3:$Z$7,12,FALSE)</f>
        <v>727 : 719</v>
      </c>
    </row>
    <row r="6" spans="1:38" ht="12.75" customHeight="1" x14ac:dyDescent="0.2">
      <c r="A6" s="59">
        <v>3</v>
      </c>
      <c r="B6" s="60" t="s">
        <v>34</v>
      </c>
      <c r="C6" s="61" t="s">
        <v>144</v>
      </c>
      <c r="D6" s="60" t="str">
        <f>$D$38</f>
        <v>DJK B-W Hildesheim</v>
      </c>
      <c r="E6" s="62" t="s">
        <v>21</v>
      </c>
      <c r="F6" s="60" t="str">
        <f>D35</f>
        <v>FSB Hildesheim I</v>
      </c>
      <c r="G6" s="63">
        <v>0</v>
      </c>
      <c r="H6" s="64">
        <v>4</v>
      </c>
      <c r="I6" s="65">
        <v>69</v>
      </c>
      <c r="J6" s="66">
        <v>100</v>
      </c>
      <c r="K6" s="13"/>
      <c r="L6" s="14">
        <f>IF($G6+$H6&lt;&gt;4,"",IF($G6&gt;$H6,2,IF($G6=$H6,1,0)))</f>
        <v>0</v>
      </c>
      <c r="M6" s="15">
        <f>IF($G6+$H6&lt;&gt;4,"",2-$L6)</f>
        <v>2</v>
      </c>
      <c r="N6" s="16" t="str">
        <f t="shared" si="0"/>
        <v/>
      </c>
      <c r="O6" s="17">
        <f>RANK(AA6,$AA$3:$AA$7)</f>
        <v>5</v>
      </c>
      <c r="P6" s="18" t="str">
        <f>D38</f>
        <v>DJK B-W Hildesheim</v>
      </c>
      <c r="Q6" s="17">
        <f>(R6+S6)/2</f>
        <v>8</v>
      </c>
      <c r="R6" s="19">
        <f>SUMIF($D$3:$D$31,$P6,$L$3:$L$31)+SUMIF($F$3:$F$31,$P6,$M$3:$M$31)</f>
        <v>4</v>
      </c>
      <c r="S6" s="20">
        <f>SUMIF($D$3:$D$31,$P6,$M$3:$M$31)+SUMIF($F$3:$F$31,$P6,$L$3:$L$31)</f>
        <v>12</v>
      </c>
      <c r="T6" s="17" t="str">
        <f>R6&amp;" : "&amp;S6</f>
        <v>4 : 12</v>
      </c>
      <c r="U6" s="19">
        <f>SUMIF($D$3:$D$31,$P6,$G$3:$G$31)+SUMIF($F$3:$F$31,$P6,$H$3:$H$31)</f>
        <v>9</v>
      </c>
      <c r="V6" s="20">
        <f>SUMIF($D$3:$D$31,$P6,$H$3:$H$31)+SUMIF($F$3:$F$31,$P6,$G$3:$G$31)</f>
        <v>23</v>
      </c>
      <c r="W6" s="17" t="str">
        <f>U6&amp;" : "&amp;V6</f>
        <v>9 : 23</v>
      </c>
      <c r="X6" s="19">
        <f>SUMIF($D$3:$D$31,$P6,$I$3:$I$31)+SUMIF($F$3:$F$31,$P6,$J$3:$J$31)</f>
        <v>632</v>
      </c>
      <c r="Y6" s="20">
        <f>SUMIF($D$3:$D$31,$P6,$J$3:$J$31)+SUMIF($F$3:$F$31,$P6,$I$3:$I$31)</f>
        <v>736</v>
      </c>
      <c r="Z6" s="17" t="str">
        <f>X6&amp;" : "&amp;Y6</f>
        <v>632 : 736</v>
      </c>
      <c r="AA6" s="21">
        <f>R6*1000000000+(R6-S6)*10000000+(U6-V6)*10000+(X6-Y6)-ROW(P6)/100</f>
        <v>3919859895.9400001</v>
      </c>
      <c r="AB6" s="11"/>
      <c r="AC6" s="22">
        <v>4</v>
      </c>
      <c r="AD6" s="23" t="str">
        <f>VLOOKUP($AC6,$O$3:$Z$7,2,FALSE)</f>
        <v>SSG Algermissen I</v>
      </c>
      <c r="AE6" s="22">
        <f>VLOOKUP($AC6,$O$3:$Z$7,3,FALSE)</f>
        <v>8</v>
      </c>
      <c r="AF6" s="22" t="str">
        <f>VLOOKUP($AC6,$O$3:$Z$7,6,FALSE)</f>
        <v>5 : 11</v>
      </c>
      <c r="AG6" s="22" t="str">
        <f>VLOOKUP($AC6,$O$3:$Z$7,9,FALSE)</f>
        <v>12 : 20</v>
      </c>
      <c r="AH6" s="22" t="str">
        <f>VLOOKUP($AC6,$O$3:$Z$7,12,FALSE)</f>
        <v>696 : 725</v>
      </c>
    </row>
    <row r="7" spans="1:38" ht="12.75" customHeight="1" x14ac:dyDescent="0.2">
      <c r="A7" s="59">
        <v>4</v>
      </c>
      <c r="B7" s="60" t="s">
        <v>32</v>
      </c>
      <c r="C7" s="61" t="s">
        <v>93</v>
      </c>
      <c r="D7" s="60" t="str">
        <f>D39</f>
        <v>SSG Algermissen I</v>
      </c>
      <c r="E7" s="62" t="s">
        <v>21</v>
      </c>
      <c r="F7" s="60" t="str">
        <f>D36</f>
        <v>VfV Hildesheim</v>
      </c>
      <c r="G7" s="63">
        <v>0</v>
      </c>
      <c r="H7" s="64">
        <v>4</v>
      </c>
      <c r="I7" s="65">
        <v>90</v>
      </c>
      <c r="J7" s="66">
        <v>105</v>
      </c>
      <c r="K7" s="16"/>
      <c r="L7" s="14">
        <f>IF($G7+$H7&lt;&gt;4,"",IF($G7&gt;$H7,2,IF($G7=$H7,1,0)))</f>
        <v>0</v>
      </c>
      <c r="M7" s="15">
        <f>IF($G7+$H7&lt;&gt;4,"",2-$L7)</f>
        <v>2</v>
      </c>
      <c r="N7" s="16" t="str">
        <f t="shared" si="0"/>
        <v/>
      </c>
      <c r="O7" s="17">
        <f>RANK(AA7,$AA$3:$AA$7)</f>
        <v>4</v>
      </c>
      <c r="P7" s="18" t="str">
        <f>D39</f>
        <v>SSG Algermissen I</v>
      </c>
      <c r="Q7" s="17">
        <f>(R7+S7)/2</f>
        <v>8</v>
      </c>
      <c r="R7" s="19">
        <f>SUMIF($D$3:$D$31,$P7,$L$3:$L$31)+SUMIF($F$3:$F$31,$P7,$M$3:$M$31)</f>
        <v>5</v>
      </c>
      <c r="S7" s="20">
        <f>SUMIF($D$3:$D$31,$P7,$M$3:$M$31)+SUMIF($F$3:$F$31,$P7,$L$3:$L$31)</f>
        <v>11</v>
      </c>
      <c r="T7" s="17" t="str">
        <f>R7&amp;" : "&amp;S7</f>
        <v>5 : 11</v>
      </c>
      <c r="U7" s="19">
        <f>SUMIF($D$3:$D$31,$P7,$G$3:$G$31)+SUMIF($F$3:$F$31,$P7,$H$3:$H$31)</f>
        <v>12</v>
      </c>
      <c r="V7" s="20">
        <f>SUMIF($D$3:$D$31,$P7,$H$3:$H$31)+SUMIF($F$3:$F$31,$P7,$G$3:$G$31)</f>
        <v>20</v>
      </c>
      <c r="W7" s="17" t="str">
        <f>U7&amp;" : "&amp;V7</f>
        <v>12 : 20</v>
      </c>
      <c r="X7" s="19">
        <f>SUMIF($D$3:$D$31,$P7,$I$3:$I$31)+SUMIF($F$3:$F$31,$P7,$J$3:$J$31)</f>
        <v>696</v>
      </c>
      <c r="Y7" s="20">
        <f>SUMIF($D$3:$D$31,$P7,$J$3:$J$31)+SUMIF($F$3:$F$31,$P7,$I$3:$I$31)</f>
        <v>725</v>
      </c>
      <c r="Z7" s="17" t="str">
        <f>X7&amp;" : "&amp;Y7</f>
        <v>696 : 725</v>
      </c>
      <c r="AA7" s="21">
        <f>R7*1000000000+(R7-S7)*10000000+(U7-V7)*10000+(X7-Y7)-ROW(P7)/100</f>
        <v>4939919970.9300003</v>
      </c>
      <c r="AB7" s="11"/>
      <c r="AC7" s="22">
        <v>5</v>
      </c>
      <c r="AD7" s="23" t="str">
        <f>VLOOKUP($AC7,$O$3:$Z$7,2,FALSE)</f>
        <v>DJK B-W Hildesheim</v>
      </c>
      <c r="AE7" s="22">
        <f>VLOOKUP($AC7,$O$3:$Z$7,3,FALSE)</f>
        <v>8</v>
      </c>
      <c r="AF7" s="22" t="str">
        <f>VLOOKUP($AC7,$O$3:$Z$7,6,FALSE)</f>
        <v>4 : 12</v>
      </c>
      <c r="AG7" s="22" t="str">
        <f>VLOOKUP($AC7,$O$3:$Z$7,9,FALSE)</f>
        <v>9 : 23</v>
      </c>
      <c r="AH7" s="22" t="str">
        <f>VLOOKUP($AC7,$O$3:$Z$7,12,FALSE)</f>
        <v>632 : 736</v>
      </c>
    </row>
    <row r="8" spans="1:38" ht="12.75" customHeight="1" x14ac:dyDescent="0.2">
      <c r="A8" s="71"/>
      <c r="B8" s="72"/>
      <c r="C8" s="72"/>
      <c r="D8" s="72"/>
      <c r="E8" s="72"/>
      <c r="F8" s="72"/>
      <c r="G8" s="67"/>
      <c r="H8" s="68"/>
      <c r="I8" s="69"/>
      <c r="J8" s="70"/>
      <c r="K8" s="26"/>
      <c r="L8" s="24"/>
      <c r="M8" s="25"/>
      <c r="N8" s="16"/>
      <c r="O8" s="27"/>
      <c r="P8" s="27"/>
      <c r="Q8" s="27"/>
      <c r="R8" s="27"/>
      <c r="S8" s="27"/>
      <c r="T8" s="27"/>
      <c r="U8" s="27"/>
      <c r="V8" s="27"/>
      <c r="W8" s="27"/>
      <c r="X8" s="11"/>
      <c r="Y8" s="11"/>
      <c r="Z8" s="11"/>
      <c r="AA8" s="11"/>
      <c r="AB8" s="11"/>
      <c r="AC8" s="28"/>
    </row>
    <row r="9" spans="1:38" ht="12.75" customHeight="1" x14ac:dyDescent="0.2">
      <c r="A9" s="59">
        <v>5</v>
      </c>
      <c r="B9" s="60" t="s">
        <v>29</v>
      </c>
      <c r="C9" s="61" t="s">
        <v>94</v>
      </c>
      <c r="D9" s="60" t="str">
        <f>D35</f>
        <v>FSB Hildesheim I</v>
      </c>
      <c r="E9" s="62" t="s">
        <v>21</v>
      </c>
      <c r="F9" s="60" t="str">
        <f>D36</f>
        <v>VfV Hildesheim</v>
      </c>
      <c r="G9" s="63">
        <v>1</v>
      </c>
      <c r="H9" s="64">
        <v>3</v>
      </c>
      <c r="I9" s="65">
        <v>90</v>
      </c>
      <c r="J9" s="66">
        <v>100</v>
      </c>
      <c r="K9" s="13"/>
      <c r="L9" s="14">
        <f>IF($G9+$H9&lt;&gt;4,"",IF($G9&gt;$H9,2,IF($G9=$H9,1,0)))</f>
        <v>0</v>
      </c>
      <c r="M9" s="15">
        <f>IF($G9+$H9&lt;&gt;4,"",2-$L9)</f>
        <v>2</v>
      </c>
      <c r="N9" s="16" t="str">
        <f t="shared" si="0"/>
        <v/>
      </c>
      <c r="O9" s="27"/>
      <c r="P9" s="27"/>
      <c r="Q9" s="27"/>
      <c r="R9" s="27"/>
      <c r="S9" s="27"/>
      <c r="T9" s="27"/>
      <c r="U9" s="27"/>
      <c r="V9" s="27"/>
      <c r="W9" s="27"/>
      <c r="X9" s="11"/>
      <c r="Y9" s="11"/>
      <c r="Z9" s="11"/>
      <c r="AA9" s="11"/>
      <c r="AB9" s="11"/>
      <c r="AC9" s="29" t="s">
        <v>22</v>
      </c>
      <c r="AD9" s="28"/>
      <c r="AE9" s="28"/>
      <c r="AF9" s="30">
        <f>SUM(R$3:S7)/2</f>
        <v>40</v>
      </c>
      <c r="AG9" s="30">
        <f>SUM(U$3:V7)/2</f>
        <v>80</v>
      </c>
      <c r="AH9" s="30">
        <f>SUM(X$3:Y7)/2</f>
        <v>3542</v>
      </c>
    </row>
    <row r="10" spans="1:38" ht="12.75" customHeight="1" x14ac:dyDescent="0.2">
      <c r="A10" s="59">
        <v>6</v>
      </c>
      <c r="B10" s="60" t="s">
        <v>32</v>
      </c>
      <c r="C10" s="61" t="s">
        <v>95</v>
      </c>
      <c r="D10" s="60" t="str">
        <f>$D$37</f>
        <v>TSV Brunkensen I</v>
      </c>
      <c r="E10" s="62" t="s">
        <v>21</v>
      </c>
      <c r="F10" s="60" t="str">
        <f>$D$38</f>
        <v>DJK B-W Hildesheim</v>
      </c>
      <c r="G10" s="63">
        <v>4</v>
      </c>
      <c r="H10" s="64">
        <v>0</v>
      </c>
      <c r="I10" s="65">
        <v>100</v>
      </c>
      <c r="J10" s="66">
        <v>74</v>
      </c>
      <c r="K10" s="16"/>
      <c r="L10" s="14">
        <f>IF($G10+$H10&lt;&gt;4,"",IF($G10&gt;$H10,2,IF($G10=$H10,1,0)))</f>
        <v>2</v>
      </c>
      <c r="M10" s="15">
        <f>IF($G10+$H10&lt;&gt;4,"",2-$L10)</f>
        <v>0</v>
      </c>
      <c r="N10" s="16" t="str">
        <f t="shared" si="0"/>
        <v/>
      </c>
      <c r="O10" s="27"/>
      <c r="P10" s="27"/>
      <c r="Q10" s="27"/>
      <c r="R10" s="27"/>
      <c r="S10" s="27"/>
      <c r="T10" s="27"/>
      <c r="U10" s="27"/>
      <c r="V10" s="27"/>
      <c r="W10" s="27"/>
      <c r="X10" s="11"/>
      <c r="Y10" s="11"/>
      <c r="Z10" s="11"/>
      <c r="AA10" s="11"/>
      <c r="AB10" s="11"/>
      <c r="AC10" s="28"/>
    </row>
    <row r="11" spans="1:38" ht="12.75" customHeight="1" x14ac:dyDescent="0.2">
      <c r="A11" s="71"/>
      <c r="B11" s="72"/>
      <c r="C11" s="72"/>
      <c r="D11" s="72"/>
      <c r="E11" s="72"/>
      <c r="F11" s="72"/>
      <c r="G11" s="67"/>
      <c r="H11" s="68"/>
      <c r="I11" s="69"/>
      <c r="J11" s="70"/>
      <c r="K11" s="26"/>
      <c r="L11" s="24"/>
      <c r="M11" s="25"/>
      <c r="N11" s="16"/>
      <c r="O11" s="27"/>
      <c r="P11" s="27"/>
      <c r="Q11" s="27"/>
      <c r="R11" s="27"/>
      <c r="S11" s="27"/>
      <c r="T11" s="27"/>
      <c r="U11" s="27"/>
      <c r="V11" s="27"/>
      <c r="W11" s="27"/>
      <c r="X11" s="11"/>
      <c r="Y11" s="11"/>
      <c r="Z11" s="11"/>
      <c r="AA11" s="11"/>
      <c r="AB11" s="11"/>
    </row>
    <row r="12" spans="1:38" ht="12.75" customHeight="1" x14ac:dyDescent="0.2">
      <c r="A12" s="59">
        <v>7</v>
      </c>
      <c r="B12" s="60" t="s">
        <v>32</v>
      </c>
      <c r="C12" s="61" t="s">
        <v>96</v>
      </c>
      <c r="D12" s="60" t="str">
        <f>D39</f>
        <v>SSG Algermissen I</v>
      </c>
      <c r="E12" s="62" t="s">
        <v>21</v>
      </c>
      <c r="F12" s="60" t="str">
        <f>$D$37</f>
        <v>TSV Brunkensen I</v>
      </c>
      <c r="G12" s="63">
        <v>1</v>
      </c>
      <c r="H12" s="64">
        <v>3</v>
      </c>
      <c r="I12" s="65">
        <v>90</v>
      </c>
      <c r="J12" s="66">
        <v>96</v>
      </c>
      <c r="K12" s="13"/>
      <c r="L12" s="14">
        <f>IF($G12+$H12&lt;&gt;4,"",IF($G12&gt;$H12,2,IF($G12=$H12,1,0)))</f>
        <v>0</v>
      </c>
      <c r="M12" s="15">
        <f>IF($G12+$H12&lt;&gt;4,"",2-$L12)</f>
        <v>2</v>
      </c>
      <c r="N12" s="16" t="str">
        <f t="shared" si="0"/>
        <v/>
      </c>
      <c r="O12" s="27"/>
      <c r="P12" s="27"/>
      <c r="Q12" s="27"/>
      <c r="R12" s="27"/>
      <c r="S12" s="27"/>
      <c r="T12" s="27"/>
      <c r="U12" s="27"/>
      <c r="V12" s="27"/>
      <c r="W12" s="27"/>
      <c r="X12" s="11"/>
      <c r="Y12" s="11"/>
      <c r="Z12" s="11"/>
      <c r="AA12" s="11"/>
      <c r="AB12" s="11"/>
    </row>
    <row r="13" spans="1:38" ht="12.75" customHeight="1" x14ac:dyDescent="0.2">
      <c r="A13" s="59">
        <v>8</v>
      </c>
      <c r="B13" s="60" t="s">
        <v>35</v>
      </c>
      <c r="C13" s="61" t="s">
        <v>111</v>
      </c>
      <c r="D13" s="60" t="str">
        <f>D36</f>
        <v>VfV Hildesheim</v>
      </c>
      <c r="E13" s="62" t="s">
        <v>21</v>
      </c>
      <c r="F13" s="60" t="str">
        <f>$D$38</f>
        <v>DJK B-W Hildesheim</v>
      </c>
      <c r="G13" s="63">
        <v>3</v>
      </c>
      <c r="H13" s="64">
        <v>1</v>
      </c>
      <c r="I13" s="65">
        <v>91</v>
      </c>
      <c r="J13" s="66">
        <v>82</v>
      </c>
      <c r="K13" s="16"/>
      <c r="L13" s="14">
        <f>IF($G13+$H13&lt;&gt;4,"",IF($G13&gt;$H13,2,IF($G13=$H13,1,0)))</f>
        <v>2</v>
      </c>
      <c r="M13" s="15">
        <f>IF($G13+$H13&lt;&gt;4,"",2-$L13)</f>
        <v>0</v>
      </c>
      <c r="N13" s="16" t="str">
        <f t="shared" si="0"/>
        <v/>
      </c>
      <c r="O13" s="27"/>
      <c r="P13" s="27"/>
      <c r="Q13" s="27"/>
      <c r="R13" s="27"/>
      <c r="S13" s="27"/>
      <c r="T13" s="27"/>
      <c r="U13" s="27"/>
      <c r="V13" s="27"/>
      <c r="W13" s="27"/>
      <c r="X13" s="11"/>
      <c r="Y13" s="11"/>
      <c r="Z13" s="11"/>
      <c r="AA13" s="11"/>
      <c r="AB13" s="11"/>
    </row>
    <row r="14" spans="1:38" ht="12.75" customHeight="1" x14ac:dyDescent="0.2">
      <c r="A14" s="71"/>
      <c r="B14" s="72"/>
      <c r="C14" s="72"/>
      <c r="D14" s="72"/>
      <c r="E14" s="72"/>
      <c r="F14" s="72"/>
      <c r="G14" s="67"/>
      <c r="H14" s="68"/>
      <c r="I14" s="69"/>
      <c r="J14" s="70"/>
      <c r="K14" s="26"/>
      <c r="L14" s="24"/>
      <c r="M14" s="25"/>
      <c r="N14" s="16"/>
      <c r="O14" s="27"/>
      <c r="P14" s="27"/>
      <c r="Q14" s="27"/>
      <c r="R14" s="27"/>
      <c r="S14" s="27"/>
      <c r="T14" s="27"/>
      <c r="U14" s="27"/>
      <c r="V14" s="27"/>
      <c r="W14" s="27"/>
      <c r="X14" s="11"/>
      <c r="Y14" s="11"/>
      <c r="Z14" s="11"/>
      <c r="AA14" s="11"/>
      <c r="AB14" s="11"/>
    </row>
    <row r="15" spans="1:38" ht="12.75" customHeight="1" x14ac:dyDescent="0.2">
      <c r="A15" s="59">
        <v>9</v>
      </c>
      <c r="B15" s="60" t="s">
        <v>34</v>
      </c>
      <c r="C15" s="61" t="s">
        <v>98</v>
      </c>
      <c r="D15" s="60" t="str">
        <f>$D$38</f>
        <v>DJK B-W Hildesheim</v>
      </c>
      <c r="E15" s="62" t="s">
        <v>21</v>
      </c>
      <c r="F15" s="60" t="str">
        <f>D39</f>
        <v>SSG Algermissen I</v>
      </c>
      <c r="G15" s="63">
        <v>2</v>
      </c>
      <c r="H15" s="64">
        <v>2</v>
      </c>
      <c r="I15" s="65">
        <v>82</v>
      </c>
      <c r="J15" s="66">
        <v>89</v>
      </c>
      <c r="K15" s="13"/>
      <c r="L15" s="14">
        <f>IF($G15+$H15&lt;&gt;4,"",IF($G15&gt;$H15,2,IF($G15=$H15,1,0)))</f>
        <v>1</v>
      </c>
      <c r="M15" s="15">
        <f>IF($G15+$H15&lt;&gt;4,"",2-$L15)</f>
        <v>1</v>
      </c>
      <c r="N15" s="16" t="str">
        <f t="shared" si="0"/>
        <v/>
      </c>
      <c r="O15" s="27"/>
      <c r="P15" s="27"/>
      <c r="Q15" s="27"/>
      <c r="R15" s="27"/>
      <c r="S15" s="27"/>
      <c r="T15" s="27"/>
      <c r="U15" s="27"/>
      <c r="V15" s="27"/>
      <c r="W15" s="27"/>
      <c r="X15" s="11"/>
      <c r="Y15" s="11"/>
      <c r="Z15" s="11"/>
      <c r="AA15" s="11"/>
      <c r="AB15" s="11"/>
    </row>
    <row r="16" spans="1:38" ht="12.75" customHeight="1" x14ac:dyDescent="0.2">
      <c r="A16" s="59">
        <v>10</v>
      </c>
      <c r="B16" s="60" t="s">
        <v>32</v>
      </c>
      <c r="C16" s="61" t="s">
        <v>99</v>
      </c>
      <c r="D16" s="60" t="str">
        <f>$D$37</f>
        <v>TSV Brunkensen I</v>
      </c>
      <c r="E16" s="62" t="s">
        <v>21</v>
      </c>
      <c r="F16" s="60" t="s">
        <v>30</v>
      </c>
      <c r="G16" s="63">
        <v>0</v>
      </c>
      <c r="H16" s="64">
        <v>4</v>
      </c>
      <c r="I16" s="65">
        <v>71</v>
      </c>
      <c r="J16" s="66">
        <v>100</v>
      </c>
      <c r="K16" s="16"/>
      <c r="L16" s="14">
        <f>IF($G16+$H16&lt;&gt;4,"",IF($G16&gt;$H16,2,IF($G16=$H16,1,0)))</f>
        <v>0</v>
      </c>
      <c r="M16" s="15">
        <f>IF($G16+$H16&lt;&gt;4,"",2-$L16)</f>
        <v>2</v>
      </c>
      <c r="N16" s="16" t="str">
        <f t="shared" si="0"/>
        <v/>
      </c>
      <c r="O16" s="27"/>
      <c r="P16" s="27"/>
      <c r="Q16" s="27"/>
      <c r="R16" s="27"/>
      <c r="S16" s="27"/>
      <c r="T16" s="27"/>
      <c r="U16" s="27"/>
      <c r="V16" s="27"/>
      <c r="W16" s="27"/>
      <c r="X16" s="11"/>
      <c r="Y16" s="11"/>
      <c r="Z16" s="11"/>
      <c r="AA16" s="11"/>
      <c r="AB16" s="11"/>
    </row>
    <row r="17" spans="1:34" ht="12.75" customHeight="1" x14ac:dyDescent="0.2">
      <c r="A17" s="71"/>
      <c r="B17" s="72"/>
      <c r="C17" s="72"/>
      <c r="D17" s="72"/>
      <c r="E17" s="72"/>
      <c r="F17" s="72"/>
      <c r="G17" s="67"/>
      <c r="H17" s="68"/>
      <c r="I17" s="69"/>
      <c r="J17" s="70"/>
      <c r="K17" s="26"/>
      <c r="L17" s="24"/>
      <c r="M17" s="25"/>
      <c r="N17" s="16"/>
      <c r="O17" s="27"/>
      <c r="P17" s="27"/>
      <c r="Q17" s="27"/>
      <c r="R17" s="27"/>
      <c r="S17" s="27"/>
      <c r="T17" s="27"/>
      <c r="U17" s="27"/>
      <c r="V17" s="27"/>
      <c r="W17" s="27"/>
      <c r="X17" s="11"/>
      <c r="Y17" s="11"/>
      <c r="Z17" s="11"/>
      <c r="AA17" s="11"/>
      <c r="AB17" s="11"/>
    </row>
    <row r="18" spans="1:34" ht="12.75" customHeight="1" x14ac:dyDescent="0.2">
      <c r="A18" s="59">
        <v>11</v>
      </c>
      <c r="B18" s="60" t="s">
        <v>32</v>
      </c>
      <c r="C18" s="61" t="s">
        <v>100</v>
      </c>
      <c r="D18" s="60" t="str">
        <f>D39</f>
        <v>SSG Algermissen I</v>
      </c>
      <c r="E18" s="62" t="s">
        <v>21</v>
      </c>
      <c r="F18" s="60" t="str">
        <f>D35</f>
        <v>FSB Hildesheim I</v>
      </c>
      <c r="G18" s="63">
        <v>3</v>
      </c>
      <c r="H18" s="64">
        <v>1</v>
      </c>
      <c r="I18" s="65">
        <v>100</v>
      </c>
      <c r="J18" s="66">
        <v>80</v>
      </c>
      <c r="K18" s="13"/>
      <c r="L18" s="14">
        <f>IF($G18+$H18&lt;&gt;4,"",IF($G18&gt;$H18,2,IF($G18=$H18,1,0)))</f>
        <v>2</v>
      </c>
      <c r="M18" s="15">
        <f>IF($G18+$H18&lt;&gt;4,"",2-$L18)</f>
        <v>0</v>
      </c>
      <c r="N18" s="16" t="str">
        <f t="shared" si="0"/>
        <v/>
      </c>
      <c r="O18" s="27"/>
      <c r="P18" s="27"/>
      <c r="Q18" s="27"/>
      <c r="R18" s="27"/>
      <c r="S18" s="27"/>
      <c r="T18" s="27"/>
      <c r="U18" s="27"/>
      <c r="V18" s="27"/>
      <c r="W18" s="27"/>
      <c r="X18" s="11"/>
      <c r="Y18" s="11"/>
      <c r="Z18" s="11"/>
      <c r="AA18" s="11"/>
      <c r="AB18" s="11"/>
    </row>
    <row r="19" spans="1:34" ht="12.75" customHeight="1" x14ac:dyDescent="0.2">
      <c r="A19" s="59">
        <v>12</v>
      </c>
      <c r="B19" s="60" t="s">
        <v>32</v>
      </c>
      <c r="C19" s="61" t="s">
        <v>147</v>
      </c>
      <c r="D19" s="60" t="str">
        <f>$D$37</f>
        <v>TSV Brunkensen I</v>
      </c>
      <c r="E19" s="62" t="s">
        <v>21</v>
      </c>
      <c r="F19" s="60" t="str">
        <f>D36</f>
        <v>VfV Hildesheim</v>
      </c>
      <c r="G19" s="63">
        <v>4</v>
      </c>
      <c r="H19" s="64">
        <v>0</v>
      </c>
      <c r="I19" s="65">
        <v>100</v>
      </c>
      <c r="J19" s="66">
        <v>83</v>
      </c>
      <c r="K19" s="16"/>
      <c r="L19" s="14">
        <f>IF($G19+$H19&lt;&gt;4,"",IF($G19&gt;$H19,2,IF($G19=$H19,1,0)))</f>
        <v>2</v>
      </c>
      <c r="M19" s="15">
        <f>IF($G19+$H19&lt;&gt;4,"",2-$L19)</f>
        <v>0</v>
      </c>
      <c r="N19" s="16" t="str">
        <f t="shared" si="0"/>
        <v/>
      </c>
      <c r="O19" s="27"/>
      <c r="P19" s="27"/>
      <c r="Q19" s="27"/>
      <c r="R19" s="27"/>
      <c r="S19" s="27"/>
      <c r="T19" s="27"/>
      <c r="U19" s="27"/>
      <c r="V19" s="27"/>
      <c r="W19" s="27"/>
      <c r="X19" s="11"/>
      <c r="Y19" s="11"/>
      <c r="Z19" s="11"/>
      <c r="AA19" s="11"/>
      <c r="AB19" s="11"/>
    </row>
    <row r="20" spans="1:34" ht="12.75" customHeight="1" x14ac:dyDescent="0.2">
      <c r="A20" s="71"/>
      <c r="B20" s="72"/>
      <c r="C20" s="72"/>
      <c r="D20" s="72"/>
      <c r="E20" s="72"/>
      <c r="F20" s="72"/>
      <c r="G20" s="67"/>
      <c r="H20" s="68"/>
      <c r="I20" s="69"/>
      <c r="J20" s="70"/>
      <c r="K20" s="26"/>
      <c r="L20" s="24"/>
      <c r="M20" s="25"/>
      <c r="N20" s="16"/>
      <c r="O20" s="27"/>
      <c r="P20" s="27"/>
      <c r="Q20" s="27"/>
      <c r="R20" s="27"/>
      <c r="S20" s="27"/>
      <c r="T20" s="27"/>
      <c r="U20" s="27"/>
      <c r="V20" s="27"/>
      <c r="W20" s="27"/>
      <c r="X20" s="11"/>
      <c r="Y20" s="11"/>
      <c r="Z20" s="11"/>
      <c r="AA20" s="11"/>
      <c r="AB20" s="11"/>
    </row>
    <row r="21" spans="1:34" ht="12.75" customHeight="1" x14ac:dyDescent="0.2">
      <c r="A21" s="59">
        <v>13</v>
      </c>
      <c r="B21" s="60" t="s">
        <v>29</v>
      </c>
      <c r="C21" s="61" t="s">
        <v>101</v>
      </c>
      <c r="D21" s="60" t="str">
        <f>D35</f>
        <v>FSB Hildesheim I</v>
      </c>
      <c r="E21" s="62" t="s">
        <v>21</v>
      </c>
      <c r="F21" s="60" t="str">
        <f>$D$38</f>
        <v>DJK B-W Hildesheim</v>
      </c>
      <c r="G21" s="63">
        <v>2</v>
      </c>
      <c r="H21" s="64">
        <v>2</v>
      </c>
      <c r="I21" s="65">
        <v>93</v>
      </c>
      <c r="J21" s="66">
        <v>84</v>
      </c>
      <c r="K21" s="13"/>
      <c r="L21" s="14">
        <f>IF($G21+$H21&lt;&gt;4,"",IF($G21&gt;$H21,2,IF($G21=$H21,1,0)))</f>
        <v>1</v>
      </c>
      <c r="M21" s="15">
        <f>IF($G21+$H21&lt;&gt;4,"",2-$L21)</f>
        <v>1</v>
      </c>
      <c r="N21" s="16" t="str">
        <f t="shared" si="0"/>
        <v/>
      </c>
    </row>
    <row r="22" spans="1:34" ht="12.75" customHeight="1" x14ac:dyDescent="0.2">
      <c r="A22" s="59">
        <v>14</v>
      </c>
      <c r="B22" s="60" t="s">
        <v>35</v>
      </c>
      <c r="C22" s="61" t="s">
        <v>102</v>
      </c>
      <c r="D22" s="60" t="str">
        <f>D36</f>
        <v>VfV Hildesheim</v>
      </c>
      <c r="E22" s="62" t="s">
        <v>21</v>
      </c>
      <c r="F22" s="60" t="str">
        <f>D39</f>
        <v>SSG Algermissen I</v>
      </c>
      <c r="G22" s="63">
        <v>3</v>
      </c>
      <c r="H22" s="64">
        <v>1</v>
      </c>
      <c r="I22" s="65">
        <v>80</v>
      </c>
      <c r="J22" s="66">
        <v>93</v>
      </c>
      <c r="K22" s="16"/>
      <c r="L22" s="14">
        <f>IF($G22+$H22&lt;&gt;4,"",IF($G22&gt;$H22,2,IF($G22=$H22,1,0)))</f>
        <v>2</v>
      </c>
      <c r="M22" s="15">
        <f>IF($G22+$H22&lt;&gt;4,"",2-$L22)</f>
        <v>0</v>
      </c>
      <c r="N22" s="16" t="str">
        <f t="shared" si="0"/>
        <v/>
      </c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33"/>
      <c r="Z22" s="33"/>
      <c r="AA22" s="33"/>
      <c r="AB22" s="33"/>
      <c r="AC22" s="34"/>
      <c r="AD22" s="34"/>
      <c r="AE22" s="34"/>
      <c r="AF22" s="34"/>
      <c r="AG22" s="34"/>
      <c r="AH22" s="34"/>
    </row>
    <row r="23" spans="1:34" ht="12.75" customHeight="1" x14ac:dyDescent="0.2">
      <c r="A23" s="71"/>
      <c r="B23" s="72"/>
      <c r="C23" s="72"/>
      <c r="D23" s="72"/>
      <c r="E23" s="72"/>
      <c r="F23" s="72"/>
      <c r="G23" s="67"/>
      <c r="H23" s="68"/>
      <c r="I23" s="69"/>
      <c r="J23" s="70"/>
      <c r="K23" s="26"/>
      <c r="L23" s="24"/>
      <c r="M23" s="25"/>
      <c r="N23" s="16"/>
    </row>
    <row r="24" spans="1:34" ht="12.75" customHeight="1" x14ac:dyDescent="0.2">
      <c r="A24" s="59">
        <v>15</v>
      </c>
      <c r="B24" s="60" t="s">
        <v>35</v>
      </c>
      <c r="C24" s="61" t="s">
        <v>103</v>
      </c>
      <c r="D24" s="60" t="str">
        <f>D36</f>
        <v>VfV Hildesheim</v>
      </c>
      <c r="E24" s="62" t="s">
        <v>21</v>
      </c>
      <c r="F24" s="60" t="str">
        <f>D35</f>
        <v>FSB Hildesheim I</v>
      </c>
      <c r="G24" s="63">
        <v>1</v>
      </c>
      <c r="H24" s="64">
        <v>3</v>
      </c>
      <c r="I24" s="65">
        <v>81</v>
      </c>
      <c r="J24" s="66">
        <v>100</v>
      </c>
      <c r="K24" s="13"/>
      <c r="L24" s="14">
        <f>IF($G24+$H24&lt;&gt;4,"",IF($G24&gt;$H24,2,IF($G24=$H24,1,0)))</f>
        <v>0</v>
      </c>
      <c r="M24" s="15">
        <f>IF($G24+$H24&lt;&gt;4,"",2-$L24)</f>
        <v>2</v>
      </c>
      <c r="N24" s="16" t="str">
        <f t="shared" si="0"/>
        <v/>
      </c>
    </row>
    <row r="25" spans="1:34" ht="12.75" customHeight="1" x14ac:dyDescent="0.2">
      <c r="A25" s="59">
        <v>16</v>
      </c>
      <c r="B25" s="60" t="s">
        <v>34</v>
      </c>
      <c r="C25" s="61" t="s">
        <v>104</v>
      </c>
      <c r="D25" s="60" t="str">
        <f>$D$38</f>
        <v>DJK B-W Hildesheim</v>
      </c>
      <c r="E25" s="62" t="s">
        <v>21</v>
      </c>
      <c r="F25" s="60" t="str">
        <f>$D$37</f>
        <v>TSV Brunkensen I</v>
      </c>
      <c r="G25" s="63">
        <v>0</v>
      </c>
      <c r="H25" s="64">
        <v>4</v>
      </c>
      <c r="I25" s="65">
        <v>73</v>
      </c>
      <c r="J25" s="66">
        <v>100</v>
      </c>
      <c r="K25" s="16"/>
      <c r="L25" s="14">
        <f>IF($G25+$H25&lt;&gt;4,"",IF($G25&gt;$H25,2,IF($G25=$H25,1,0)))</f>
        <v>0</v>
      </c>
      <c r="M25" s="15">
        <f>IF($G25+$H25&lt;&gt;4,"",2-$L25)</f>
        <v>2</v>
      </c>
      <c r="N25" s="16" t="str">
        <f t="shared" si="0"/>
        <v/>
      </c>
    </row>
    <row r="26" spans="1:34" ht="12.75" customHeight="1" x14ac:dyDescent="0.2">
      <c r="A26" s="73"/>
      <c r="B26" s="72"/>
      <c r="C26" s="72"/>
      <c r="D26" s="72"/>
      <c r="E26" s="72"/>
      <c r="F26" s="72"/>
      <c r="G26" s="67"/>
      <c r="H26" s="68"/>
      <c r="I26" s="69"/>
      <c r="J26" s="70"/>
      <c r="K26" s="26"/>
      <c r="L26" s="24"/>
      <c r="M26" s="25"/>
      <c r="N26" s="16"/>
    </row>
    <row r="27" spans="1:34" ht="12.75" customHeight="1" x14ac:dyDescent="0.2">
      <c r="A27" s="59">
        <v>17</v>
      </c>
      <c r="B27" s="60" t="s">
        <v>32</v>
      </c>
      <c r="C27" s="61" t="s">
        <v>105</v>
      </c>
      <c r="D27" s="60" t="str">
        <f>$D$37</f>
        <v>TSV Brunkensen I</v>
      </c>
      <c r="E27" s="62" t="s">
        <v>21</v>
      </c>
      <c r="F27" s="60" t="str">
        <f>D39</f>
        <v>SSG Algermissen I</v>
      </c>
      <c r="G27" s="63">
        <v>2</v>
      </c>
      <c r="H27" s="64">
        <v>2</v>
      </c>
      <c r="I27" s="65">
        <v>91</v>
      </c>
      <c r="J27" s="66">
        <v>77</v>
      </c>
      <c r="K27" s="13"/>
      <c r="L27" s="14">
        <f>IF($G27+$H27&lt;&gt;4,"",IF($G27&gt;$H27,2,IF($G27=$H27,1,0)))</f>
        <v>1</v>
      </c>
      <c r="M27" s="15">
        <f>IF($G27+$H27&lt;&gt;4,"",2-$L27)</f>
        <v>1</v>
      </c>
      <c r="N27" s="16" t="str">
        <f t="shared" si="0"/>
        <v/>
      </c>
    </row>
    <row r="28" spans="1:34" ht="12.75" customHeight="1" x14ac:dyDescent="0.2">
      <c r="A28" s="59">
        <v>18</v>
      </c>
      <c r="B28" s="60" t="s">
        <v>34</v>
      </c>
      <c r="C28" s="61" t="s">
        <v>106</v>
      </c>
      <c r="D28" s="60" t="str">
        <f>$D$38</f>
        <v>DJK B-W Hildesheim</v>
      </c>
      <c r="E28" s="62" t="s">
        <v>21</v>
      </c>
      <c r="F28" s="60" t="str">
        <f>D36</f>
        <v>VfV Hildesheim</v>
      </c>
      <c r="G28" s="63">
        <v>2</v>
      </c>
      <c r="H28" s="64">
        <v>2</v>
      </c>
      <c r="I28" s="65">
        <v>73</v>
      </c>
      <c r="J28" s="66">
        <v>91</v>
      </c>
      <c r="K28" s="16"/>
      <c r="L28" s="14">
        <f>IF($G28+$H28&lt;&gt;4,"",IF($G28&gt;$H28,2,IF($G28=$H28,1,0)))</f>
        <v>1</v>
      </c>
      <c r="M28" s="15">
        <f>IF($G28+$H28&lt;&gt;4,"",2-$L28)</f>
        <v>1</v>
      </c>
      <c r="N28" s="16" t="str">
        <f t="shared" si="0"/>
        <v/>
      </c>
    </row>
    <row r="29" spans="1:34" ht="12.75" customHeight="1" x14ac:dyDescent="0.2">
      <c r="A29" s="71"/>
      <c r="B29" s="72"/>
      <c r="C29" s="72"/>
      <c r="D29" s="72"/>
      <c r="E29" s="72"/>
      <c r="F29" s="72"/>
      <c r="G29" s="67"/>
      <c r="H29" s="68"/>
      <c r="I29" s="69"/>
      <c r="J29" s="70"/>
      <c r="K29" s="26"/>
      <c r="L29" s="24"/>
      <c r="M29" s="25"/>
      <c r="N29" s="16"/>
    </row>
    <row r="30" spans="1:34" ht="12.75" customHeight="1" x14ac:dyDescent="0.2">
      <c r="A30" s="59">
        <v>19</v>
      </c>
      <c r="B30" s="60" t="s">
        <v>32</v>
      </c>
      <c r="C30" s="61" t="s">
        <v>107</v>
      </c>
      <c r="D30" s="60" t="str">
        <f>D39</f>
        <v>SSG Algermissen I</v>
      </c>
      <c r="E30" s="62" t="s">
        <v>21</v>
      </c>
      <c r="F30" s="60" t="str">
        <f>$D$38</f>
        <v>DJK B-W Hildesheim</v>
      </c>
      <c r="G30" s="63">
        <v>2</v>
      </c>
      <c r="H30" s="64">
        <v>2</v>
      </c>
      <c r="I30" s="65">
        <v>72</v>
      </c>
      <c r="J30" s="66">
        <v>95</v>
      </c>
      <c r="K30" s="13"/>
      <c r="L30" s="14">
        <f>IF($G30+$H30&lt;&gt;4,"",IF($G30&gt;$H30,2,IF($G30=$H30,1,0)))</f>
        <v>1</v>
      </c>
      <c r="M30" s="15">
        <f>IF($G30+$H30&lt;&gt;4,"",2-$L30)</f>
        <v>1</v>
      </c>
      <c r="N30" s="16" t="str">
        <f t="shared" si="0"/>
        <v/>
      </c>
    </row>
    <row r="31" spans="1:34" ht="12.75" customHeight="1" x14ac:dyDescent="0.2">
      <c r="A31" s="59">
        <v>20</v>
      </c>
      <c r="B31" s="60" t="s">
        <v>29</v>
      </c>
      <c r="C31" s="61" t="s">
        <v>108</v>
      </c>
      <c r="D31" s="60" t="str">
        <f>D35</f>
        <v>FSB Hildesheim I</v>
      </c>
      <c r="E31" s="62" t="s">
        <v>21</v>
      </c>
      <c r="F31" s="60" t="str">
        <f>$D$37</f>
        <v>TSV Brunkensen I</v>
      </c>
      <c r="G31" s="63">
        <v>3</v>
      </c>
      <c r="H31" s="64">
        <v>1</v>
      </c>
      <c r="I31" s="65">
        <v>95</v>
      </c>
      <c r="J31" s="66">
        <v>84</v>
      </c>
      <c r="K31" s="16"/>
      <c r="L31" s="14">
        <f>IF($G31+$H31&lt;&gt;4,"",IF($G31&gt;$H31,2,IF($G31=$H31,1,0)))</f>
        <v>2</v>
      </c>
      <c r="M31" s="15">
        <f>IF($G31+$H31&lt;&gt;4,"",2-$L31)</f>
        <v>0</v>
      </c>
      <c r="N31" s="16" t="str">
        <f t="shared" si="0"/>
        <v/>
      </c>
    </row>
    <row r="32" spans="1:34" ht="12.75" customHeight="1" x14ac:dyDescent="0.2">
      <c r="A32" s="27"/>
      <c r="B32" s="27"/>
      <c r="C32" s="35"/>
      <c r="D32" s="13"/>
      <c r="E32" s="36"/>
      <c r="F32" s="37"/>
      <c r="L32" s="27"/>
      <c r="M32" s="27"/>
    </row>
    <row r="33" spans="1:34" s="34" customFormat="1" ht="12.75" customHeight="1" x14ac:dyDescent="0.2">
      <c r="A33" s="30" t="s">
        <v>22</v>
      </c>
      <c r="B33" s="38"/>
      <c r="C33" s="38"/>
      <c r="D33" s="39"/>
      <c r="E33" s="40"/>
      <c r="F33" s="39"/>
      <c r="G33" s="223">
        <f>SUM(G3:H32)</f>
        <v>80</v>
      </c>
      <c r="H33" s="223"/>
      <c r="I33" s="223">
        <f>SUM(I3:J32)</f>
        <v>3542</v>
      </c>
      <c r="J33" s="223"/>
      <c r="K33" s="38"/>
      <c r="L33" s="223">
        <f>SUM(L3:M32)</f>
        <v>40</v>
      </c>
      <c r="M33" s="223"/>
      <c r="N33" s="33"/>
      <c r="O33" s="31"/>
      <c r="P33" s="31"/>
      <c r="Q33" s="31"/>
      <c r="R33" s="31"/>
      <c r="S33" s="31"/>
      <c r="T33" s="31"/>
      <c r="U33" s="31"/>
      <c r="V33" s="31"/>
      <c r="W33" s="31"/>
      <c r="X33" s="13"/>
      <c r="Y33" s="13"/>
      <c r="Z33" s="13"/>
      <c r="AA33" s="13"/>
      <c r="AB33" s="13"/>
      <c r="AC33"/>
      <c r="AD33"/>
      <c r="AE33"/>
      <c r="AF33"/>
      <c r="AG33"/>
      <c r="AH33"/>
    </row>
    <row r="34" spans="1:34" x14ac:dyDescent="0.2">
      <c r="D34" s="37"/>
      <c r="E34" s="36"/>
      <c r="F34" s="37"/>
    </row>
    <row r="35" spans="1:34" x14ac:dyDescent="0.2">
      <c r="A35" s="42" t="s">
        <v>23</v>
      </c>
      <c r="B35" s="43"/>
      <c r="C35" s="44"/>
      <c r="D35" s="45" t="s">
        <v>30</v>
      </c>
      <c r="E35" s="36"/>
      <c r="F35" s="37"/>
      <c r="AD35" s="46" t="s">
        <v>24</v>
      </c>
      <c r="AE35" s="47"/>
      <c r="AF35" s="47"/>
      <c r="AG35" s="47"/>
      <c r="AH35" s="48"/>
    </row>
    <row r="36" spans="1:34" x14ac:dyDescent="0.2">
      <c r="A36" s="49"/>
      <c r="B36" s="49"/>
      <c r="C36" s="50"/>
      <c r="D36" s="45" t="s">
        <v>45</v>
      </c>
      <c r="E36" s="36"/>
      <c r="F36" s="37"/>
      <c r="AD36" s="51" t="s">
        <v>25</v>
      </c>
      <c r="AE36" s="52"/>
      <c r="AF36" s="52"/>
      <c r="AG36" s="52"/>
      <c r="AH36" s="53"/>
    </row>
    <row r="37" spans="1:34" x14ac:dyDescent="0.2">
      <c r="A37" s="31"/>
      <c r="B37" s="31"/>
      <c r="C37" s="54"/>
      <c r="D37" s="45" t="s">
        <v>59</v>
      </c>
      <c r="E37" s="36"/>
      <c r="F37" s="37"/>
      <c r="AD37" s="51" t="s">
        <v>26</v>
      </c>
      <c r="AE37" s="52"/>
      <c r="AF37" s="52"/>
      <c r="AG37" s="52"/>
      <c r="AH37" s="53"/>
    </row>
    <row r="38" spans="1:34" x14ac:dyDescent="0.2">
      <c r="A38" s="31"/>
      <c r="B38" s="31"/>
      <c r="C38" s="54"/>
      <c r="D38" s="45" t="s">
        <v>57</v>
      </c>
      <c r="E38" s="36"/>
      <c r="F38" s="37"/>
      <c r="AD38" s="51" t="s">
        <v>27</v>
      </c>
      <c r="AE38" s="52"/>
      <c r="AF38" s="52"/>
      <c r="AG38" s="52"/>
      <c r="AH38" s="53"/>
    </row>
    <row r="39" spans="1:34" x14ac:dyDescent="0.2">
      <c r="D39" s="45" t="s">
        <v>31</v>
      </c>
      <c r="E39" s="36"/>
      <c r="F39" s="37"/>
      <c r="AD39" s="55" t="s">
        <v>28</v>
      </c>
      <c r="AE39" s="56"/>
      <c r="AF39" s="56"/>
      <c r="AG39" s="56"/>
      <c r="AH39" s="57"/>
    </row>
  </sheetData>
  <mergeCells count="12">
    <mergeCell ref="G33:H33"/>
    <mergeCell ref="I33:J33"/>
    <mergeCell ref="L33:M33"/>
    <mergeCell ref="A1:F1"/>
    <mergeCell ref="G1:J1"/>
    <mergeCell ref="L1:M1"/>
    <mergeCell ref="O1:AA1"/>
    <mergeCell ref="AC1:AH1"/>
    <mergeCell ref="D2:F2"/>
    <mergeCell ref="G2:H2"/>
    <mergeCell ref="I2:J2"/>
    <mergeCell ref="L2:M2"/>
  </mergeCells>
  <pageMargins left="0.46" right="0.19685039370078741" top="0.59055118110236227" bottom="0.38" header="0.51181102362204722" footer="0.31"/>
  <pageSetup paperSize="9" scale="90" orientation="landscape" horizontalDpi="4294967293" verticalDpi="4294967293" r:id="rId1"/>
  <headerFooter alignWithMargins="0"/>
  <webPublishItems count="2">
    <webPublishItem id="17593" divId="Tabelle_2018_2019_17593" sourceType="range" sourceRef="A2:J31" destinationFile="W:\Daten\Web\hobby-volleyball\hobby-volleyball_web_files\StaffelA-Dateien.htm" autoRepublish="1"/>
    <webPublishItem id="8783" divId="Tabelle_2018_2019_8783" sourceType="range" sourceRef="AC1:AH7" destinationFile="W:\Daten\Web\hobby-volleyball\hobby-volleyball_web_files\StaffelAT-Dateien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3"/>
  <sheetViews>
    <sheetView workbookViewId="0">
      <pane ySplit="2" topLeftCell="A3" activePane="bottomLeft" state="frozen"/>
      <selection activeCell="B30" sqref="B30:C31"/>
      <selection pane="bottomLeft" activeCell="D50" sqref="D50"/>
    </sheetView>
  </sheetViews>
  <sheetFormatPr baseColWidth="10" defaultRowHeight="12.75" x14ac:dyDescent="0.2"/>
  <cols>
    <col min="1" max="1" width="5.5703125" style="41" customWidth="1"/>
    <col min="2" max="2" width="3.7109375" style="41" customWidth="1"/>
    <col min="3" max="3" width="10.5703125" style="41" customWidth="1"/>
    <col min="4" max="4" width="20.7109375" style="41" customWidth="1"/>
    <col min="5" max="5" width="2.5703125" style="58" customWidth="1"/>
    <col min="6" max="6" width="21.140625" style="41" customWidth="1"/>
    <col min="7" max="7" width="4.7109375" style="27" customWidth="1"/>
    <col min="8" max="8" width="4.42578125" style="27" customWidth="1"/>
    <col min="9" max="10" width="5.5703125" style="31" customWidth="1"/>
    <col min="11" max="11" width="0.7109375" style="31" customWidth="1"/>
    <col min="12" max="12" width="6.140625" style="31" customWidth="1"/>
    <col min="13" max="13" width="5.28515625" style="31" customWidth="1"/>
    <col min="14" max="14" width="2.7109375" style="13" customWidth="1"/>
    <col min="15" max="15" width="5.140625" style="31" hidden="1" customWidth="1"/>
    <col min="16" max="16" width="20.7109375" style="31" hidden="1" customWidth="1"/>
    <col min="17" max="17" width="5.85546875" style="31" hidden="1" customWidth="1"/>
    <col min="18" max="23" width="5.5703125" style="31" hidden="1" customWidth="1"/>
    <col min="24" max="26" width="5.5703125" style="13" hidden="1" customWidth="1"/>
    <col min="27" max="27" width="9.5703125" style="13" hidden="1" customWidth="1"/>
    <col min="28" max="28" width="1.5703125" style="13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</cols>
  <sheetData>
    <row r="1" spans="1:38" s="5" customFormat="1" ht="21" customHeight="1" x14ac:dyDescent="0.2">
      <c r="A1" s="224" t="s">
        <v>53</v>
      </c>
      <c r="B1" s="225"/>
      <c r="C1" s="225"/>
      <c r="D1" s="225"/>
      <c r="E1" s="225"/>
      <c r="F1" s="226"/>
      <c r="G1" s="227" t="s">
        <v>0</v>
      </c>
      <c r="H1" s="228"/>
      <c r="I1" s="228"/>
      <c r="J1" s="229"/>
      <c r="K1" s="1"/>
      <c r="L1" s="230" t="s">
        <v>1</v>
      </c>
      <c r="M1" s="231"/>
      <c r="N1" s="2"/>
      <c r="O1" s="208" t="s">
        <v>2</v>
      </c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10"/>
      <c r="AB1" s="3"/>
      <c r="AC1" s="211" t="s">
        <v>154</v>
      </c>
      <c r="AD1" s="212"/>
      <c r="AE1" s="212"/>
      <c r="AF1" s="212"/>
      <c r="AG1" s="212"/>
      <c r="AH1" s="213"/>
      <c r="AI1" s="4"/>
      <c r="AJ1" s="4"/>
      <c r="AK1" s="4"/>
      <c r="AL1" s="4"/>
    </row>
    <row r="2" spans="1:38" s="4" customFormat="1" ht="35.25" customHeight="1" x14ac:dyDescent="0.2">
      <c r="A2" s="167" t="s">
        <v>3</v>
      </c>
      <c r="B2" s="184" t="s">
        <v>4</v>
      </c>
      <c r="C2" s="183" t="s">
        <v>5</v>
      </c>
      <c r="D2" s="214" t="str">
        <f>IF(D35="","Bitte zuerst die 5 Mannschaftsnamen unten ab Zeile 35 eingeben","Spielpaarung")</f>
        <v>Spielpaarung</v>
      </c>
      <c r="E2" s="215"/>
      <c r="F2" s="216"/>
      <c r="G2" s="217" t="s">
        <v>6</v>
      </c>
      <c r="H2" s="218"/>
      <c r="I2" s="219" t="s">
        <v>7</v>
      </c>
      <c r="J2" s="220"/>
      <c r="K2" s="168"/>
      <c r="L2" s="221" t="s">
        <v>8</v>
      </c>
      <c r="M2" s="222"/>
      <c r="N2" s="6"/>
      <c r="O2" s="7" t="s">
        <v>9</v>
      </c>
      <c r="P2" s="7" t="s">
        <v>10</v>
      </c>
      <c r="Q2" s="7" t="s">
        <v>11</v>
      </c>
      <c r="R2" s="8" t="s">
        <v>12</v>
      </c>
      <c r="S2" s="9" t="s">
        <v>13</v>
      </c>
      <c r="T2" s="7" t="s">
        <v>8</v>
      </c>
      <c r="U2" s="8" t="s">
        <v>14</v>
      </c>
      <c r="V2" s="9" t="s">
        <v>15</v>
      </c>
      <c r="W2" s="7" t="s">
        <v>16</v>
      </c>
      <c r="X2" s="9" t="s">
        <v>17</v>
      </c>
      <c r="Y2" s="9" t="s">
        <v>18</v>
      </c>
      <c r="Z2" s="7" t="s">
        <v>19</v>
      </c>
      <c r="AA2" s="10" t="s">
        <v>20</v>
      </c>
      <c r="AB2" s="11"/>
      <c r="AC2" s="12" t="s">
        <v>9</v>
      </c>
      <c r="AD2" s="12" t="s">
        <v>10</v>
      </c>
      <c r="AE2" s="12" t="s">
        <v>11</v>
      </c>
      <c r="AF2" s="12" t="s">
        <v>8</v>
      </c>
      <c r="AG2" s="12" t="s">
        <v>16</v>
      </c>
      <c r="AH2" s="12" t="s">
        <v>19</v>
      </c>
    </row>
    <row r="3" spans="1:38" ht="12.75" customHeight="1" x14ac:dyDescent="0.2">
      <c r="A3" s="59">
        <v>1</v>
      </c>
      <c r="B3" s="60" t="s">
        <v>39</v>
      </c>
      <c r="C3" s="61" t="s">
        <v>146</v>
      </c>
      <c r="D3" s="74" t="str">
        <f>$D$35</f>
        <v>SV Wendhausen</v>
      </c>
      <c r="E3" s="62" t="s">
        <v>21</v>
      </c>
      <c r="F3" s="60" t="str">
        <f>$D$38</f>
        <v>VSG Röss/ Nordstemmen</v>
      </c>
      <c r="G3" s="63">
        <v>1</v>
      </c>
      <c r="H3" s="64">
        <v>3</v>
      </c>
      <c r="I3" s="65">
        <v>74</v>
      </c>
      <c r="J3" s="66">
        <v>97</v>
      </c>
      <c r="K3" s="13"/>
      <c r="L3" s="14">
        <f>IF($G3+$H3&lt;&gt;4,"",IF($G3&gt;$H3,2,IF($G3=$H3,1,0)))</f>
        <v>0</v>
      </c>
      <c r="M3" s="15">
        <f>IF($G3+$H3&lt;&gt;4,"",2-$L3)</f>
        <v>2</v>
      </c>
      <c r="N3" s="16" t="str">
        <f t="shared" ref="N3:N31" si="0">IF(AND(G3&lt;&gt;"",H3&lt;&gt;"",G3+H3&lt;&gt;4),"!!!","")</f>
        <v/>
      </c>
      <c r="O3" s="17">
        <f>RANK(AA3,$AA$3:$AA$7)</f>
        <v>4</v>
      </c>
      <c r="P3" s="18" t="str">
        <f>D35</f>
        <v>SV Wendhausen</v>
      </c>
      <c r="Q3" s="17">
        <f>(R3+S3)/2</f>
        <v>8</v>
      </c>
      <c r="R3" s="19">
        <f>SUMIF($D$3:$D$31,$P3,$L$3:$L$31)+SUMIF($F$3:$F$31,$P3,$M$3:$M$31)</f>
        <v>6</v>
      </c>
      <c r="S3" s="20">
        <f>SUMIF($D$3:$D$31,$P3,$M$3:$M$31)+SUMIF($F$3:$F$31,$P3,$L$3:$L$31)</f>
        <v>10</v>
      </c>
      <c r="T3" s="17" t="str">
        <f>R3&amp;" : "&amp;S3</f>
        <v>6 : 10</v>
      </c>
      <c r="U3" s="19">
        <f>SUMIF($D$3:$D$31,$P3,$G$3:$G$31)+SUMIF($F$3:$F$31,$P3,$H$3:$H$31)</f>
        <v>12</v>
      </c>
      <c r="V3" s="20">
        <f>SUMIF($D$3:$D$31,$P3,$H$3:$H$31)+SUMIF($F$3:$F$31,$P3,$G$3:$G$31)</f>
        <v>20</v>
      </c>
      <c r="W3" s="17" t="str">
        <f>U3&amp;" : "&amp;V3</f>
        <v>12 : 20</v>
      </c>
      <c r="X3" s="19">
        <f>SUMIF($D$3:$D$31,$P3,$I$3:$I$31)+SUMIF($F$3:$F$31,$P3,$J$3:$J$31)</f>
        <v>660</v>
      </c>
      <c r="Y3" s="20">
        <f>SUMIF($D$3:$D$31,$P3,$J$3:$J$31)+SUMIF($F$3:$F$31,$P3,$I$3:$I$31)</f>
        <v>748</v>
      </c>
      <c r="Z3" s="17" t="str">
        <f>X3&amp;" : "&amp;Y3</f>
        <v>660 : 748</v>
      </c>
      <c r="AA3" s="21">
        <f>R3*1000000000+(R3-S3)*10000000+(U3-V3)*10000+(X3-Y3)-ROW(P3)/100</f>
        <v>5959919911.9700003</v>
      </c>
      <c r="AB3" s="11"/>
      <c r="AC3" s="22">
        <v>1</v>
      </c>
      <c r="AD3" s="23" t="str">
        <f>VLOOKUP($AC3,$O$3:$P$7,2,FALSE)</f>
        <v>VSG Röss/ Nordstemmen</v>
      </c>
      <c r="AE3" s="22">
        <f>VLOOKUP($AC3,$O$3:$Z$7,3,FALSE)</f>
        <v>8</v>
      </c>
      <c r="AF3" s="22" t="str">
        <f>VLOOKUP($AC3,$O$3:$Z$7,6,FALSE)</f>
        <v>13 : 3</v>
      </c>
      <c r="AG3" s="22" t="str">
        <f>VLOOKUP($AC3,$O$3:$Z$7,9,FALSE)</f>
        <v>25 : 7</v>
      </c>
      <c r="AH3" s="22" t="str">
        <f>VLOOKUP($AC3,$O$3:$Z$7,12,FALSE)</f>
        <v>762 : 607</v>
      </c>
    </row>
    <row r="4" spans="1:38" ht="12.75" customHeight="1" x14ac:dyDescent="0.2">
      <c r="A4" s="59">
        <v>2</v>
      </c>
      <c r="B4" s="60" t="s">
        <v>35</v>
      </c>
      <c r="C4" s="61" t="s">
        <v>143</v>
      </c>
      <c r="D4" s="60" t="str">
        <f>$D$37</f>
        <v>Eintracht Hildesheim</v>
      </c>
      <c r="E4" s="62" t="s">
        <v>21</v>
      </c>
      <c r="F4" s="60" t="str">
        <f>$D$36</f>
        <v>SV Groß Düngen</v>
      </c>
      <c r="G4" s="63">
        <v>1</v>
      </c>
      <c r="H4" s="64">
        <v>3</v>
      </c>
      <c r="I4" s="65">
        <v>86</v>
      </c>
      <c r="J4" s="66">
        <v>99</v>
      </c>
      <c r="K4" s="16"/>
      <c r="L4" s="14">
        <f>IF($G4+$H4&lt;&gt;4,"",IF($G4&gt;$H4,2,IF($G4=$H4,1,0)))</f>
        <v>0</v>
      </c>
      <c r="M4" s="15">
        <f>IF($G4+$H4&lt;&gt;4,"",2-$L4)</f>
        <v>2</v>
      </c>
      <c r="N4" s="16" t="str">
        <f t="shared" si="0"/>
        <v/>
      </c>
      <c r="O4" s="17">
        <f>RANK(AA4,$AA$3:$AA$7)</f>
        <v>2</v>
      </c>
      <c r="P4" s="18" t="str">
        <f>D36</f>
        <v>SV Groß Düngen</v>
      </c>
      <c r="Q4" s="17">
        <f>(R4+S4)/2</f>
        <v>8</v>
      </c>
      <c r="R4" s="19">
        <f>SUMIF($D$3:$D$31,$P4,$L$3:$L$31)+SUMIF($F$3:$F$31,$P4,$M$3:$M$31)</f>
        <v>12</v>
      </c>
      <c r="S4" s="20">
        <f>SUMIF($D$3:$D$31,$P4,$M$3:$M$31)+SUMIF($F$3:$F$31,$P4,$L$3:$L$31)</f>
        <v>4</v>
      </c>
      <c r="T4" s="17" t="str">
        <f>R4&amp;" : "&amp;S4</f>
        <v>12 : 4</v>
      </c>
      <c r="U4" s="19">
        <f>SUMIF($D$3:$D$31,$P4,$G$3:$G$31)+SUMIF($F$3:$F$31,$P4,$H$3:$H$31)</f>
        <v>20</v>
      </c>
      <c r="V4" s="20">
        <f>SUMIF($D$3:$D$31,$P4,$H$3:$H$31)+SUMIF($F$3:$F$31,$P4,$G$3:$G$31)</f>
        <v>12</v>
      </c>
      <c r="W4" s="17" t="str">
        <f>U4&amp;" : "&amp;V4</f>
        <v>20 : 12</v>
      </c>
      <c r="X4" s="19">
        <f>SUMIF($D$3:$D$31,$P4,$I$3:$I$31)+SUMIF($F$3:$F$31,$P4,$J$3:$J$31)</f>
        <v>734</v>
      </c>
      <c r="Y4" s="20">
        <f>SUMIF($D$3:$D$31,$P4,$J$3:$J$31)+SUMIF($F$3:$F$31,$P4,$I$3:$I$31)</f>
        <v>695</v>
      </c>
      <c r="Z4" s="17" t="str">
        <f>X4&amp;" : "&amp;Y4</f>
        <v>734 : 695</v>
      </c>
      <c r="AA4" s="21">
        <f>R4*1000000000+(R4-S4)*10000000+(U4-V4)*10000+(X4-Y4)-ROW(P4)/100</f>
        <v>12080080038.959999</v>
      </c>
      <c r="AB4" s="11"/>
      <c r="AC4" s="22">
        <v>2</v>
      </c>
      <c r="AD4" s="23" t="str">
        <f>VLOOKUP($AC4,$O$3:$Z$7,2,FALSE)</f>
        <v>SV Groß Düngen</v>
      </c>
      <c r="AE4" s="22">
        <f>VLOOKUP($AC4,$O$3:$Z$7,3,FALSE)</f>
        <v>8</v>
      </c>
      <c r="AF4" s="22" t="str">
        <f>VLOOKUP($AC4,$O$3:$Z$7,6,FALSE)</f>
        <v>12 : 4</v>
      </c>
      <c r="AG4" s="22" t="str">
        <f>VLOOKUP($AC4,$O$3:$Z$7,9,FALSE)</f>
        <v>20 : 12</v>
      </c>
      <c r="AH4" s="22" t="str">
        <f>VLOOKUP($AC4,$O$3:$Z$7,12,FALSE)</f>
        <v>734 : 695</v>
      </c>
    </row>
    <row r="5" spans="1:38" ht="12.75" customHeight="1" x14ac:dyDescent="0.2">
      <c r="A5" s="71"/>
      <c r="B5" s="72"/>
      <c r="C5" s="72"/>
      <c r="D5" s="72"/>
      <c r="E5" s="72"/>
      <c r="F5" s="72"/>
      <c r="G5" s="67"/>
      <c r="H5" s="68"/>
      <c r="I5" s="69"/>
      <c r="J5" s="70"/>
      <c r="K5" s="26"/>
      <c r="L5" s="24"/>
      <c r="M5" s="25"/>
      <c r="N5" s="16"/>
      <c r="O5" s="17">
        <f>RANK(AA5,$AA$3:$AA$7)</f>
        <v>5</v>
      </c>
      <c r="P5" s="18" t="str">
        <f>D37</f>
        <v>Eintracht Hildesheim</v>
      </c>
      <c r="Q5" s="17">
        <f>(R5+S5)/2</f>
        <v>8</v>
      </c>
      <c r="R5" s="19">
        <f>SUMIF($D$3:$D$31,$P5,$L$3:$L$31)+SUMIF($F$3:$F$31,$P5,$M$3:$M$31)</f>
        <v>2</v>
      </c>
      <c r="S5" s="20">
        <f>SUMIF($D$3:$D$31,$P5,$M$3:$M$31)+SUMIF($F$3:$F$31,$P5,$L$3:$L$31)</f>
        <v>14</v>
      </c>
      <c r="T5" s="17" t="str">
        <f>R5&amp;" : "&amp;S5</f>
        <v>2 : 14</v>
      </c>
      <c r="U5" s="19">
        <f>SUMIF($D$3:$D$31,$P5,$G$3:$G$31)+SUMIF($F$3:$F$31,$P5,$H$3:$H$31)</f>
        <v>9</v>
      </c>
      <c r="V5" s="20">
        <f>SUMIF($D$3:$D$31,$P5,$H$3:$H$31)+SUMIF($F$3:$F$31,$P5,$G$3:$G$31)</f>
        <v>23</v>
      </c>
      <c r="W5" s="17" t="str">
        <f>U5&amp;" : "&amp;V5</f>
        <v>9 : 23</v>
      </c>
      <c r="X5" s="19">
        <f>SUMIF($D$3:$D$31,$P5,$I$3:$I$31)+SUMIF($F$3:$F$31,$P5,$J$3:$J$31)</f>
        <v>651</v>
      </c>
      <c r="Y5" s="20">
        <f>SUMIF($D$3:$D$31,$P5,$J$3:$J$31)+SUMIF($F$3:$F$31,$P5,$I$3:$I$31)</f>
        <v>780</v>
      </c>
      <c r="Z5" s="17" t="str">
        <f>X5&amp;" : "&amp;Y5</f>
        <v>651 : 780</v>
      </c>
      <c r="AA5" s="21">
        <f>R5*1000000000+(R5-S5)*10000000+(U5-V5)*10000+(X5-Y5)-ROW(P5)/100</f>
        <v>1879859870.95</v>
      </c>
      <c r="AB5" s="11"/>
      <c r="AC5" s="22">
        <v>3</v>
      </c>
      <c r="AD5" s="23" t="str">
        <f>VLOOKUP($AC5,$O$3:$Z$7,2,FALSE)</f>
        <v>FSB Hildesheim II</v>
      </c>
      <c r="AE5" s="22">
        <f>VLOOKUP($AC5,$O$3:$Z$7,3,FALSE)</f>
        <v>8</v>
      </c>
      <c r="AF5" s="22" t="str">
        <f>VLOOKUP($AC5,$O$3:$Z$7,6,FALSE)</f>
        <v>7 : 9</v>
      </c>
      <c r="AG5" s="22" t="str">
        <f>VLOOKUP($AC5,$O$3:$Z$7,9,FALSE)</f>
        <v>14 : 18</v>
      </c>
      <c r="AH5" s="22" t="str">
        <f>VLOOKUP($AC5,$O$3:$Z$7,12,FALSE)</f>
        <v>726 : 703</v>
      </c>
    </row>
    <row r="6" spans="1:38" ht="12.75" customHeight="1" x14ac:dyDescent="0.2">
      <c r="A6" s="59">
        <v>3</v>
      </c>
      <c r="B6" s="60" t="s">
        <v>29</v>
      </c>
      <c r="C6" s="61" t="s">
        <v>136</v>
      </c>
      <c r="D6" s="60" t="str">
        <f>$D$39</f>
        <v>FSB Hildesheim II</v>
      </c>
      <c r="E6" s="62" t="s">
        <v>21</v>
      </c>
      <c r="F6" s="60" t="str">
        <f>$D$35</f>
        <v>SV Wendhausen</v>
      </c>
      <c r="G6" s="63">
        <v>2</v>
      </c>
      <c r="H6" s="64">
        <v>2</v>
      </c>
      <c r="I6" s="65">
        <v>96</v>
      </c>
      <c r="J6" s="66">
        <v>79</v>
      </c>
      <c r="K6" s="13"/>
      <c r="L6" s="14">
        <f>IF($G6+$H6&lt;&gt;4,"",IF($G6&gt;$H6,2,IF($G6=$H6,1,0)))</f>
        <v>1</v>
      </c>
      <c r="M6" s="15">
        <f>IF($G6+$H6&lt;&gt;4,"",2-$L6)</f>
        <v>1</v>
      </c>
      <c r="N6" s="16" t="str">
        <f t="shared" si="0"/>
        <v/>
      </c>
      <c r="O6" s="17">
        <f>RANK(AA6,$AA$3:$AA$7)</f>
        <v>1</v>
      </c>
      <c r="P6" s="18" t="str">
        <f>D38</f>
        <v>VSG Röss/ Nordstemmen</v>
      </c>
      <c r="Q6" s="17">
        <f>(R6+S6)/2</f>
        <v>8</v>
      </c>
      <c r="R6" s="19">
        <f>SUMIF($D$3:$D$31,$P6,$L$3:$L$31)+SUMIF($F$3:$F$31,$P6,$M$3:$M$31)</f>
        <v>13</v>
      </c>
      <c r="S6" s="20">
        <f>SUMIF($D$3:$D$31,$P6,$M$3:$M$31)+SUMIF($F$3:$F$31,$P6,$L$3:$L$31)</f>
        <v>3</v>
      </c>
      <c r="T6" s="17" t="str">
        <f>R6&amp;" : "&amp;S6</f>
        <v>13 : 3</v>
      </c>
      <c r="U6" s="19">
        <f>SUMIF($D$3:$D$31,$P6,$G$3:$G$31)+SUMIF($F$3:$F$31,$P6,$H$3:$H$31)</f>
        <v>25</v>
      </c>
      <c r="V6" s="20">
        <f>SUMIF($D$3:$D$31,$P6,$H$3:$H$31)+SUMIF($F$3:$F$31,$P6,$G$3:$G$31)</f>
        <v>7</v>
      </c>
      <c r="W6" s="17" t="str">
        <f>U6&amp;" : "&amp;V6</f>
        <v>25 : 7</v>
      </c>
      <c r="X6" s="19">
        <f>SUMIF($D$3:$D$31,$P6,$I$3:$I$31)+SUMIF($F$3:$F$31,$P6,$J$3:$J$31)</f>
        <v>762</v>
      </c>
      <c r="Y6" s="20">
        <f>SUMIF($D$3:$D$31,$P6,$J$3:$J$31)+SUMIF($F$3:$F$31,$P6,$I$3:$I$31)</f>
        <v>607</v>
      </c>
      <c r="Z6" s="17" t="str">
        <f>X6&amp;" : "&amp;Y6</f>
        <v>762 : 607</v>
      </c>
      <c r="AA6" s="21">
        <f>R6*1000000000+(R6-S6)*10000000+(U6-V6)*10000+(X6-Y6)-ROW(P6)/100</f>
        <v>13100180154.940001</v>
      </c>
      <c r="AB6" s="11"/>
      <c r="AC6" s="22">
        <v>4</v>
      </c>
      <c r="AD6" s="23" t="str">
        <f>VLOOKUP($AC6,$O$3:$Z$7,2,FALSE)</f>
        <v>SV Wendhausen</v>
      </c>
      <c r="AE6" s="22">
        <f>VLOOKUP($AC6,$O$3:$Z$7,3,FALSE)</f>
        <v>8</v>
      </c>
      <c r="AF6" s="22" t="str">
        <f>VLOOKUP($AC6,$O$3:$Z$7,6,FALSE)</f>
        <v>6 : 10</v>
      </c>
      <c r="AG6" s="22" t="str">
        <f>VLOOKUP($AC6,$O$3:$Z$7,9,FALSE)</f>
        <v>12 : 20</v>
      </c>
      <c r="AH6" s="22" t="str">
        <f>VLOOKUP($AC6,$O$3:$Z$7,12,FALSE)</f>
        <v>660 : 748</v>
      </c>
    </row>
    <row r="7" spans="1:38" ht="12.75" customHeight="1" x14ac:dyDescent="0.2">
      <c r="A7" s="59">
        <v>4</v>
      </c>
      <c r="B7" s="60" t="s">
        <v>39</v>
      </c>
      <c r="C7" s="61" t="s">
        <v>125</v>
      </c>
      <c r="D7" s="60" t="str">
        <f>$D$38</f>
        <v>VSG Röss/ Nordstemmen</v>
      </c>
      <c r="E7" s="62" t="s">
        <v>21</v>
      </c>
      <c r="F7" s="60" t="str">
        <f>$D$37</f>
        <v>Eintracht Hildesheim</v>
      </c>
      <c r="G7" s="63">
        <v>3</v>
      </c>
      <c r="H7" s="64">
        <v>1</v>
      </c>
      <c r="I7" s="65">
        <v>95</v>
      </c>
      <c r="J7" s="66">
        <v>73</v>
      </c>
      <c r="K7" s="16"/>
      <c r="L7" s="14">
        <f>IF($G7+$H7&lt;&gt;4,"",IF($G7&gt;$H7,2,IF($G7=$H7,1,0)))</f>
        <v>2</v>
      </c>
      <c r="M7" s="15">
        <f>IF($G7+$H7&lt;&gt;4,"",2-$L7)</f>
        <v>0</v>
      </c>
      <c r="N7" s="16" t="str">
        <f t="shared" si="0"/>
        <v/>
      </c>
      <c r="O7" s="17">
        <f>RANK(AA7,$AA$3:$AA$7)</f>
        <v>3</v>
      </c>
      <c r="P7" s="18" t="str">
        <f>D39</f>
        <v>FSB Hildesheim II</v>
      </c>
      <c r="Q7" s="17">
        <f>(R7+S7)/2</f>
        <v>8</v>
      </c>
      <c r="R7" s="19">
        <f>SUMIF($D$3:$D$31,$P7,$L$3:$L$31)+SUMIF($F$3:$F$31,$P7,$M$3:$M$31)</f>
        <v>7</v>
      </c>
      <c r="S7" s="20">
        <f>SUMIF($D$3:$D$31,$P7,$M$3:$M$31)+SUMIF($F$3:$F$31,$P7,$L$3:$L$31)</f>
        <v>9</v>
      </c>
      <c r="T7" s="17" t="str">
        <f>R7&amp;" : "&amp;S7</f>
        <v>7 : 9</v>
      </c>
      <c r="U7" s="19">
        <f>SUMIF($D$3:$D$31,$P7,$G$3:$G$31)+SUMIF($F$3:$F$31,$P7,$H$3:$H$31)</f>
        <v>14</v>
      </c>
      <c r="V7" s="20">
        <f>SUMIF($D$3:$D$31,$P7,$H$3:$H$31)+SUMIF($F$3:$F$31,$P7,$G$3:$G$31)</f>
        <v>18</v>
      </c>
      <c r="W7" s="17" t="str">
        <f>U7&amp;" : "&amp;V7</f>
        <v>14 : 18</v>
      </c>
      <c r="X7" s="19">
        <f>SUMIF($D$3:$D$31,$P7,$I$3:$I$31)+SUMIF($F$3:$F$31,$P7,$J$3:$J$31)</f>
        <v>726</v>
      </c>
      <c r="Y7" s="20">
        <f>SUMIF($D$3:$D$31,$P7,$J$3:$J$31)+SUMIF($F$3:$F$31,$P7,$I$3:$I$31)</f>
        <v>703</v>
      </c>
      <c r="Z7" s="17" t="str">
        <f>X7&amp;" : "&amp;Y7</f>
        <v>726 : 703</v>
      </c>
      <c r="AA7" s="21">
        <f>R7*1000000000+(R7-S7)*10000000+(U7-V7)*10000+(X7-Y7)-ROW(P7)/100</f>
        <v>6979960022.9300003</v>
      </c>
      <c r="AB7" s="11"/>
      <c r="AC7" s="22">
        <v>5</v>
      </c>
      <c r="AD7" s="23" t="str">
        <f>VLOOKUP($AC7,$O$3:$Z$7,2,FALSE)</f>
        <v>Eintracht Hildesheim</v>
      </c>
      <c r="AE7" s="22">
        <f>VLOOKUP($AC7,$O$3:$Z$7,3,FALSE)</f>
        <v>8</v>
      </c>
      <c r="AF7" s="22" t="str">
        <f>VLOOKUP($AC7,$O$3:$Z$7,6,FALSE)</f>
        <v>2 : 14</v>
      </c>
      <c r="AG7" s="22" t="str">
        <f>VLOOKUP($AC7,$O$3:$Z$7,9,FALSE)</f>
        <v>9 : 23</v>
      </c>
      <c r="AH7" s="22" t="str">
        <f>VLOOKUP($AC7,$O$3:$Z$7,12,FALSE)</f>
        <v>651 : 780</v>
      </c>
    </row>
    <row r="8" spans="1:38" ht="12.75" customHeight="1" x14ac:dyDescent="0.2">
      <c r="A8" s="71"/>
      <c r="B8" s="72"/>
      <c r="C8" s="72"/>
      <c r="D8" s="72"/>
      <c r="E8" s="72"/>
      <c r="F8" s="72"/>
      <c r="G8" s="67"/>
      <c r="H8" s="68"/>
      <c r="I8" s="69"/>
      <c r="J8" s="70"/>
      <c r="K8" s="26"/>
      <c r="L8" s="24"/>
      <c r="M8" s="25"/>
      <c r="N8" s="16"/>
      <c r="O8" s="27"/>
      <c r="P8" s="27"/>
      <c r="Q8" s="27"/>
      <c r="R8" s="27"/>
      <c r="S8" s="27"/>
      <c r="T8" s="27"/>
      <c r="U8" s="27"/>
      <c r="V8" s="27"/>
      <c r="W8" s="27"/>
      <c r="X8" s="11"/>
      <c r="Y8" s="11"/>
      <c r="Z8" s="11"/>
      <c r="AA8" s="11"/>
      <c r="AB8" s="11"/>
      <c r="AC8" s="28"/>
    </row>
    <row r="9" spans="1:38" ht="12.75" customHeight="1" x14ac:dyDescent="0.2">
      <c r="A9" s="59">
        <v>5</v>
      </c>
      <c r="B9" s="60" t="s">
        <v>35</v>
      </c>
      <c r="C9" s="61" t="s">
        <v>109</v>
      </c>
      <c r="D9" s="74" t="str">
        <f>$D$35</f>
        <v>SV Wendhausen</v>
      </c>
      <c r="E9" s="62" t="s">
        <v>21</v>
      </c>
      <c r="F9" s="60" t="str">
        <f>$D$37</f>
        <v>Eintracht Hildesheim</v>
      </c>
      <c r="G9" s="63">
        <v>2</v>
      </c>
      <c r="H9" s="64">
        <v>2</v>
      </c>
      <c r="I9" s="65">
        <v>92</v>
      </c>
      <c r="J9" s="66">
        <v>91</v>
      </c>
      <c r="K9" s="13"/>
      <c r="L9" s="14">
        <f>IF($G9+$H9&lt;&gt;4,"",IF($G9&gt;$H9,2,IF($G9=$H9,1,0)))</f>
        <v>1</v>
      </c>
      <c r="M9" s="15">
        <f>IF($G9+$H9&lt;&gt;4,"",2-$L9)</f>
        <v>1</v>
      </c>
      <c r="N9" s="16" t="str">
        <f t="shared" si="0"/>
        <v/>
      </c>
      <c r="O9" s="27"/>
      <c r="P9" s="27"/>
      <c r="Q9" s="27"/>
      <c r="R9" s="27"/>
      <c r="S9" s="27"/>
      <c r="T9" s="27"/>
      <c r="U9" s="27"/>
      <c r="V9" s="27"/>
      <c r="W9" s="27"/>
      <c r="X9" s="11"/>
      <c r="Y9" s="11"/>
      <c r="Z9" s="11"/>
      <c r="AA9" s="11"/>
      <c r="AB9" s="11"/>
      <c r="AC9" s="29" t="s">
        <v>22</v>
      </c>
      <c r="AD9" s="28"/>
      <c r="AE9" s="28"/>
      <c r="AF9" s="30">
        <f>SUM(R$3:S7)/2</f>
        <v>40</v>
      </c>
      <c r="AG9" s="30">
        <f>SUM(U$3:V7)/2</f>
        <v>80</v>
      </c>
      <c r="AH9" s="30">
        <f>SUM(X$3:Y7)/2</f>
        <v>3533</v>
      </c>
    </row>
    <row r="10" spans="1:38" ht="12.75" customHeight="1" x14ac:dyDescent="0.2">
      <c r="A10" s="59">
        <v>6</v>
      </c>
      <c r="B10" s="60" t="s">
        <v>32</v>
      </c>
      <c r="C10" s="61" t="s">
        <v>95</v>
      </c>
      <c r="D10" s="60" t="str">
        <f>$D$36</f>
        <v>SV Groß Düngen</v>
      </c>
      <c r="E10" s="62" t="s">
        <v>21</v>
      </c>
      <c r="F10" s="60" t="str">
        <f>$D$39</f>
        <v>FSB Hildesheim II</v>
      </c>
      <c r="G10" s="63">
        <v>3</v>
      </c>
      <c r="H10" s="64">
        <v>1</v>
      </c>
      <c r="I10" s="65">
        <v>95</v>
      </c>
      <c r="J10" s="66">
        <v>90</v>
      </c>
      <c r="K10" s="16"/>
      <c r="L10" s="14">
        <f>IF($G10+$H10&lt;&gt;4,"",IF($G10&gt;$H10,2,IF($G10=$H10,1,0)))</f>
        <v>2</v>
      </c>
      <c r="M10" s="15">
        <f>IF($G10+$H10&lt;&gt;4,"",2-$L10)</f>
        <v>0</v>
      </c>
      <c r="N10" s="16" t="str">
        <f t="shared" si="0"/>
        <v/>
      </c>
      <c r="O10" s="27"/>
      <c r="P10" s="27"/>
      <c r="Q10" s="27"/>
      <c r="R10" s="27"/>
      <c r="S10" s="27"/>
      <c r="T10" s="27"/>
      <c r="U10" s="27"/>
      <c r="V10" s="27"/>
      <c r="W10" s="27"/>
      <c r="X10" s="11"/>
      <c r="Y10" s="11"/>
      <c r="Z10" s="11"/>
      <c r="AA10" s="11"/>
      <c r="AB10" s="11"/>
      <c r="AC10" s="28"/>
    </row>
    <row r="11" spans="1:38" ht="12.75" customHeight="1" x14ac:dyDescent="0.2">
      <c r="A11" s="71"/>
      <c r="B11" s="72"/>
      <c r="C11" s="72"/>
      <c r="D11" s="72"/>
      <c r="E11" s="72"/>
      <c r="F11" s="72"/>
      <c r="G11" s="67"/>
      <c r="H11" s="68"/>
      <c r="I11" s="69"/>
      <c r="J11" s="70"/>
      <c r="K11" s="26"/>
      <c r="L11" s="24"/>
      <c r="M11" s="25"/>
      <c r="N11" s="16"/>
      <c r="O11" s="27"/>
      <c r="P11" s="27"/>
      <c r="Q11" s="27"/>
      <c r="R11" s="27"/>
      <c r="S11" s="27"/>
      <c r="T11" s="27"/>
      <c r="U11" s="27"/>
      <c r="V11" s="27"/>
      <c r="W11" s="27"/>
      <c r="X11" s="11"/>
      <c r="Y11" s="11"/>
      <c r="Z11" s="11"/>
      <c r="AA11" s="11"/>
      <c r="AB11" s="11"/>
    </row>
    <row r="12" spans="1:38" ht="12.75" customHeight="1" x14ac:dyDescent="0.2">
      <c r="A12" s="59">
        <v>7</v>
      </c>
      <c r="B12" s="60" t="s">
        <v>39</v>
      </c>
      <c r="C12" s="61" t="s">
        <v>110</v>
      </c>
      <c r="D12" s="60" t="str">
        <f>$D$38</f>
        <v>VSG Röss/ Nordstemmen</v>
      </c>
      <c r="E12" s="62" t="s">
        <v>21</v>
      </c>
      <c r="F12" s="60" t="str">
        <f>$D$36</f>
        <v>SV Groß Düngen</v>
      </c>
      <c r="G12" s="63">
        <v>4</v>
      </c>
      <c r="H12" s="64">
        <v>0</v>
      </c>
      <c r="I12" s="65">
        <v>100</v>
      </c>
      <c r="J12" s="66">
        <v>52</v>
      </c>
      <c r="K12" s="13"/>
      <c r="L12" s="14">
        <f>IF($G12+$H12&lt;&gt;4,"",IF($G12&gt;$H12,2,IF($G12=$H12,1,0)))</f>
        <v>2</v>
      </c>
      <c r="M12" s="15">
        <f>IF($G12+$H12&lt;&gt;4,"",2-$L12)</f>
        <v>0</v>
      </c>
      <c r="N12" s="16" t="str">
        <f t="shared" si="0"/>
        <v/>
      </c>
      <c r="O12" s="27"/>
      <c r="P12" s="27"/>
      <c r="Q12" s="27"/>
      <c r="R12" s="27"/>
      <c r="S12" s="27"/>
      <c r="T12" s="27"/>
      <c r="U12" s="27"/>
      <c r="V12" s="27"/>
      <c r="W12" s="27"/>
      <c r="X12" s="11"/>
      <c r="Y12" s="11"/>
      <c r="Z12" s="11"/>
      <c r="AA12" s="11"/>
      <c r="AB12" s="11"/>
    </row>
    <row r="13" spans="1:38" ht="12.75" customHeight="1" x14ac:dyDescent="0.2">
      <c r="A13" s="59">
        <v>8</v>
      </c>
      <c r="B13" s="60" t="s">
        <v>35</v>
      </c>
      <c r="C13" s="61" t="s">
        <v>111</v>
      </c>
      <c r="D13" s="60" t="str">
        <f>$D$37</f>
        <v>Eintracht Hildesheim</v>
      </c>
      <c r="E13" s="62" t="s">
        <v>21</v>
      </c>
      <c r="F13" s="60" t="str">
        <f>$D$39</f>
        <v>FSB Hildesheim II</v>
      </c>
      <c r="G13" s="63">
        <v>1</v>
      </c>
      <c r="H13" s="64">
        <v>3</v>
      </c>
      <c r="I13" s="65">
        <v>76</v>
      </c>
      <c r="J13" s="66">
        <v>101</v>
      </c>
      <c r="K13" s="16"/>
      <c r="L13" s="14">
        <f>IF($G13+$H13&lt;&gt;4,"",IF($G13&gt;$H13,2,IF($G13=$H13,1,0)))</f>
        <v>0</v>
      </c>
      <c r="M13" s="15">
        <f>IF($G13+$H13&lt;&gt;4,"",2-$L13)</f>
        <v>2</v>
      </c>
      <c r="N13" s="16" t="str">
        <f t="shared" si="0"/>
        <v/>
      </c>
      <c r="O13" s="27"/>
      <c r="P13" s="27"/>
      <c r="Q13" s="27"/>
      <c r="R13" s="27"/>
      <c r="S13" s="27"/>
      <c r="T13" s="27"/>
      <c r="U13" s="27"/>
      <c r="V13" s="27"/>
      <c r="W13" s="27"/>
      <c r="X13" s="11"/>
      <c r="Y13" s="11"/>
      <c r="Z13" s="11"/>
      <c r="AA13" s="11"/>
      <c r="AB13" s="11"/>
    </row>
    <row r="14" spans="1:38" ht="12.75" customHeight="1" x14ac:dyDescent="0.2">
      <c r="A14" s="71"/>
      <c r="B14" s="72"/>
      <c r="C14" s="72"/>
      <c r="D14" s="72"/>
      <c r="E14" s="72"/>
      <c r="F14" s="72"/>
      <c r="G14" s="67"/>
      <c r="H14" s="68"/>
      <c r="I14" s="69"/>
      <c r="J14" s="70"/>
      <c r="K14" s="26"/>
      <c r="L14" s="24"/>
      <c r="M14" s="25"/>
      <c r="N14" s="16"/>
      <c r="O14" s="27"/>
      <c r="P14" s="27"/>
      <c r="Q14" s="27"/>
      <c r="R14" s="27"/>
      <c r="S14" s="27"/>
      <c r="T14" s="27"/>
      <c r="U14" s="27"/>
      <c r="V14" s="27"/>
      <c r="W14" s="27"/>
      <c r="X14" s="11"/>
      <c r="Y14" s="11"/>
      <c r="Z14" s="11"/>
      <c r="AA14" s="11"/>
      <c r="AB14" s="11"/>
    </row>
    <row r="15" spans="1:38" ht="12.75" customHeight="1" x14ac:dyDescent="0.2">
      <c r="A15" s="59">
        <v>9</v>
      </c>
      <c r="B15" s="60" t="s">
        <v>29</v>
      </c>
      <c r="C15" s="61" t="s">
        <v>112</v>
      </c>
      <c r="D15" s="60" t="str">
        <f>$D$39</f>
        <v>FSB Hildesheim II</v>
      </c>
      <c r="E15" s="62" t="s">
        <v>21</v>
      </c>
      <c r="F15" s="60" t="str">
        <f>$D$38</f>
        <v>VSG Röss/ Nordstemmen</v>
      </c>
      <c r="G15" s="63">
        <v>0</v>
      </c>
      <c r="H15" s="64">
        <v>4</v>
      </c>
      <c r="I15" s="65">
        <v>71</v>
      </c>
      <c r="J15" s="66">
        <v>100</v>
      </c>
      <c r="K15" s="13"/>
      <c r="L15" s="14">
        <f>IF($G15+$H15&lt;&gt;4,"",IF($G15&gt;$H15,2,IF($G15=$H15,1,0)))</f>
        <v>0</v>
      </c>
      <c r="M15" s="15">
        <f>IF($G15+$H15&lt;&gt;4,"",2-$L15)</f>
        <v>2</v>
      </c>
      <c r="N15" s="16" t="str">
        <f t="shared" si="0"/>
        <v/>
      </c>
      <c r="O15" s="27"/>
      <c r="P15" s="27"/>
      <c r="Q15" s="27"/>
      <c r="R15" s="27"/>
      <c r="S15" s="27"/>
      <c r="T15" s="27"/>
      <c r="U15" s="27"/>
      <c r="V15" s="27"/>
      <c r="W15" s="27"/>
      <c r="X15" s="11"/>
      <c r="Y15" s="11"/>
      <c r="Z15" s="11"/>
      <c r="AA15" s="11"/>
      <c r="AB15" s="11"/>
    </row>
    <row r="16" spans="1:38" ht="12.75" customHeight="1" x14ac:dyDescent="0.2">
      <c r="A16" s="59">
        <v>10</v>
      </c>
      <c r="B16" s="60" t="s">
        <v>32</v>
      </c>
      <c r="C16" s="61" t="s">
        <v>99</v>
      </c>
      <c r="D16" s="60" t="str">
        <f>$D$36</f>
        <v>SV Groß Düngen</v>
      </c>
      <c r="E16" s="62" t="s">
        <v>21</v>
      </c>
      <c r="F16" s="60" t="str">
        <f>$D$35</f>
        <v>SV Wendhausen</v>
      </c>
      <c r="G16" s="63">
        <v>1</v>
      </c>
      <c r="H16" s="64">
        <v>3</v>
      </c>
      <c r="I16" s="65">
        <v>91</v>
      </c>
      <c r="J16" s="66">
        <v>97</v>
      </c>
      <c r="K16" s="16"/>
      <c r="L16" s="14">
        <f>IF($G16+$H16&lt;&gt;4,"",IF($G16&gt;$H16,2,IF($G16=$H16,1,0)))</f>
        <v>0</v>
      </c>
      <c r="M16" s="15">
        <f>IF($G16+$H16&lt;&gt;4,"",2-$L16)</f>
        <v>2</v>
      </c>
      <c r="N16" s="16" t="str">
        <f t="shared" si="0"/>
        <v/>
      </c>
      <c r="O16" s="27"/>
      <c r="P16" s="27"/>
      <c r="Q16" s="27"/>
      <c r="R16" s="27"/>
      <c r="S16" s="27"/>
      <c r="T16" s="27"/>
      <c r="U16" s="27"/>
      <c r="V16" s="27"/>
      <c r="W16" s="27"/>
      <c r="X16" s="11"/>
      <c r="Y16" s="11"/>
      <c r="Z16" s="11"/>
      <c r="AA16" s="11"/>
      <c r="AB16" s="11"/>
    </row>
    <row r="17" spans="1:34" ht="12.75" customHeight="1" x14ac:dyDescent="0.2">
      <c r="A17" s="71"/>
      <c r="B17" s="72"/>
      <c r="C17" s="72"/>
      <c r="D17" s="72"/>
      <c r="E17" s="72"/>
      <c r="F17" s="72"/>
      <c r="G17" s="67"/>
      <c r="H17" s="68"/>
      <c r="I17" s="69"/>
      <c r="J17" s="70"/>
      <c r="K17" s="26"/>
      <c r="L17" s="24"/>
      <c r="M17" s="25"/>
      <c r="N17" s="16"/>
      <c r="O17" s="27"/>
      <c r="P17" s="27"/>
      <c r="Q17" s="27"/>
      <c r="R17" s="27"/>
      <c r="S17" s="27"/>
      <c r="T17" s="27"/>
      <c r="U17" s="27"/>
      <c r="V17" s="27"/>
      <c r="W17" s="27"/>
      <c r="X17" s="11"/>
      <c r="Y17" s="11"/>
      <c r="Z17" s="11"/>
      <c r="AA17" s="11"/>
      <c r="AB17" s="11"/>
    </row>
    <row r="18" spans="1:34" ht="12.75" customHeight="1" x14ac:dyDescent="0.2">
      <c r="A18" s="59">
        <v>11</v>
      </c>
      <c r="B18" s="60" t="s">
        <v>39</v>
      </c>
      <c r="C18" s="61" t="s">
        <v>148</v>
      </c>
      <c r="D18" s="60" t="str">
        <f>$D$38</f>
        <v>VSG Röss/ Nordstemmen</v>
      </c>
      <c r="E18" s="62" t="s">
        <v>21</v>
      </c>
      <c r="F18" s="60" t="str">
        <f>$D$35</f>
        <v>SV Wendhausen</v>
      </c>
      <c r="G18" s="63">
        <v>4</v>
      </c>
      <c r="H18" s="64">
        <v>0</v>
      </c>
      <c r="I18" s="65">
        <v>100</v>
      </c>
      <c r="J18" s="66">
        <v>77</v>
      </c>
      <c r="K18" s="13"/>
      <c r="L18" s="14">
        <f>IF($G18+$H18&lt;&gt;4,"",IF($G18&gt;$H18,2,IF($G18=$H18,1,0)))</f>
        <v>2</v>
      </c>
      <c r="M18" s="15">
        <f>IF($G18+$H18&lt;&gt;4,"",2-$L18)</f>
        <v>0</v>
      </c>
      <c r="N18" s="16" t="str">
        <f t="shared" si="0"/>
        <v/>
      </c>
      <c r="O18" s="27"/>
      <c r="P18" s="27"/>
      <c r="Q18" s="27"/>
      <c r="R18" s="27"/>
      <c r="S18" s="27"/>
      <c r="T18" s="27"/>
      <c r="U18" s="27"/>
      <c r="V18" s="27"/>
      <c r="W18" s="27"/>
      <c r="X18" s="11"/>
      <c r="Y18" s="11"/>
      <c r="Z18" s="11"/>
      <c r="AA18" s="11"/>
      <c r="AB18" s="11"/>
    </row>
    <row r="19" spans="1:34" ht="12.75" customHeight="1" x14ac:dyDescent="0.2">
      <c r="A19" s="59">
        <v>12</v>
      </c>
      <c r="B19" s="60" t="s">
        <v>32</v>
      </c>
      <c r="C19" s="61" t="s">
        <v>100</v>
      </c>
      <c r="D19" s="60" t="str">
        <f>$D$36</f>
        <v>SV Groß Düngen</v>
      </c>
      <c r="E19" s="62" t="s">
        <v>21</v>
      </c>
      <c r="F19" s="60" t="str">
        <f>$D$37</f>
        <v>Eintracht Hildesheim</v>
      </c>
      <c r="G19" s="63">
        <v>3</v>
      </c>
      <c r="H19" s="64">
        <v>1</v>
      </c>
      <c r="I19" s="65">
        <v>100</v>
      </c>
      <c r="J19" s="66">
        <v>95</v>
      </c>
      <c r="K19" s="16"/>
      <c r="L19" s="14">
        <f>IF($G19+$H19&lt;&gt;4,"",IF($G19&gt;$H19,2,IF($G19=$H19,1,0)))</f>
        <v>2</v>
      </c>
      <c r="M19" s="15">
        <f>IF($G19+$H19&lt;&gt;4,"",2-$L19)</f>
        <v>0</v>
      </c>
      <c r="N19" s="16" t="str">
        <f t="shared" si="0"/>
        <v/>
      </c>
      <c r="O19" s="27"/>
      <c r="P19" s="27"/>
      <c r="Q19" s="27"/>
      <c r="R19" s="27"/>
      <c r="S19" s="27"/>
      <c r="T19" s="27"/>
      <c r="U19" s="27"/>
      <c r="V19" s="27"/>
      <c r="W19" s="27"/>
      <c r="X19" s="11"/>
      <c r="Y19" s="11"/>
      <c r="Z19" s="11"/>
      <c r="AA19" s="11"/>
      <c r="AB19" s="11"/>
    </row>
    <row r="20" spans="1:34" ht="12.75" customHeight="1" x14ac:dyDescent="0.2">
      <c r="A20" s="71"/>
      <c r="B20" s="72"/>
      <c r="C20" s="72"/>
      <c r="D20" s="72"/>
      <c r="E20" s="72"/>
      <c r="F20" s="72"/>
      <c r="G20" s="67"/>
      <c r="H20" s="68"/>
      <c r="I20" s="69"/>
      <c r="J20" s="70"/>
      <c r="K20" s="26"/>
      <c r="L20" s="24"/>
      <c r="M20" s="25"/>
      <c r="N20" s="16"/>
      <c r="O20" s="27"/>
      <c r="P20" s="27"/>
      <c r="Q20" s="27"/>
      <c r="R20" s="27"/>
      <c r="S20" s="27"/>
      <c r="T20" s="27"/>
      <c r="U20" s="27"/>
      <c r="V20" s="27"/>
      <c r="W20" s="27"/>
      <c r="X20" s="11"/>
      <c r="Y20" s="11"/>
      <c r="Z20" s="11"/>
      <c r="AA20" s="11"/>
      <c r="AB20" s="11"/>
    </row>
    <row r="21" spans="1:34" ht="12.75" customHeight="1" x14ac:dyDescent="0.2">
      <c r="A21" s="59">
        <v>13</v>
      </c>
      <c r="B21" s="60" t="s">
        <v>29</v>
      </c>
      <c r="C21" s="61" t="s">
        <v>101</v>
      </c>
      <c r="D21" s="74" t="str">
        <f>$D$35</f>
        <v>SV Wendhausen</v>
      </c>
      <c r="E21" s="62" t="s">
        <v>21</v>
      </c>
      <c r="F21" s="60" t="str">
        <f>$D$39</f>
        <v>FSB Hildesheim II</v>
      </c>
      <c r="G21" s="63">
        <v>0</v>
      </c>
      <c r="H21" s="64">
        <v>4</v>
      </c>
      <c r="I21" s="65">
        <v>67</v>
      </c>
      <c r="J21" s="66">
        <v>101</v>
      </c>
      <c r="K21" s="13"/>
      <c r="L21" s="14">
        <f>IF($G21+$H21&lt;&gt;4,"",IF($G21&gt;$H21,2,IF($G21=$H21,1,0)))</f>
        <v>0</v>
      </c>
      <c r="M21" s="15">
        <f>IF($G21+$H21&lt;&gt;4,"",2-$L21)</f>
        <v>2</v>
      </c>
      <c r="N21" s="16" t="str">
        <f t="shared" si="0"/>
        <v/>
      </c>
    </row>
    <row r="22" spans="1:34" ht="12.75" customHeight="1" x14ac:dyDescent="0.2">
      <c r="A22" s="59">
        <v>14</v>
      </c>
      <c r="B22" s="60" t="s">
        <v>35</v>
      </c>
      <c r="C22" s="61" t="s">
        <v>102</v>
      </c>
      <c r="D22" s="60" t="str">
        <f>$D$37</f>
        <v>Eintracht Hildesheim</v>
      </c>
      <c r="E22" s="62" t="s">
        <v>21</v>
      </c>
      <c r="F22" s="60" t="str">
        <f>$D$38</f>
        <v>VSG Röss/ Nordstemmen</v>
      </c>
      <c r="G22" s="63">
        <v>2</v>
      </c>
      <c r="H22" s="64">
        <v>2</v>
      </c>
      <c r="I22" s="65">
        <v>73</v>
      </c>
      <c r="J22" s="66">
        <v>93</v>
      </c>
      <c r="K22" s="16"/>
      <c r="L22" s="14">
        <f>IF($G22+$H22&lt;&gt;4,"",IF($G22&gt;$H22,2,IF($G22=$H22,1,0)))</f>
        <v>1</v>
      </c>
      <c r="M22" s="15">
        <f>IF($G22+$H22&lt;&gt;4,"",2-$L22)</f>
        <v>1</v>
      </c>
      <c r="N22" s="16" t="str">
        <f t="shared" si="0"/>
        <v/>
      </c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33"/>
      <c r="Z22" s="33"/>
      <c r="AA22" s="33"/>
      <c r="AB22" s="33"/>
      <c r="AC22" s="34"/>
      <c r="AD22" s="34"/>
      <c r="AE22" s="34"/>
      <c r="AF22" s="34"/>
      <c r="AG22" s="34"/>
      <c r="AH22" s="34"/>
    </row>
    <row r="23" spans="1:34" ht="12.75" customHeight="1" x14ac:dyDescent="0.2">
      <c r="A23" s="71"/>
      <c r="B23" s="72"/>
      <c r="C23" s="72"/>
      <c r="D23" s="72"/>
      <c r="E23" s="72"/>
      <c r="F23" s="72"/>
      <c r="G23" s="67"/>
      <c r="H23" s="68"/>
      <c r="I23" s="69"/>
      <c r="J23" s="70"/>
      <c r="K23" s="26"/>
      <c r="L23" s="24"/>
      <c r="M23" s="25"/>
      <c r="N23" s="16"/>
    </row>
    <row r="24" spans="1:34" ht="12.75" customHeight="1" x14ac:dyDescent="0.2">
      <c r="A24" s="59">
        <v>15</v>
      </c>
      <c r="B24" s="60" t="s">
        <v>35</v>
      </c>
      <c r="C24" s="61" t="s">
        <v>103</v>
      </c>
      <c r="D24" s="60" t="str">
        <f>$D$37</f>
        <v>Eintracht Hildesheim</v>
      </c>
      <c r="E24" s="62" t="s">
        <v>21</v>
      </c>
      <c r="F24" s="60" t="str">
        <f>$D$35</f>
        <v>SV Wendhausen</v>
      </c>
      <c r="G24" s="63">
        <v>1</v>
      </c>
      <c r="H24" s="64">
        <v>3</v>
      </c>
      <c r="I24" s="65">
        <v>74</v>
      </c>
      <c r="J24" s="66">
        <v>96</v>
      </c>
      <c r="K24" s="13"/>
      <c r="L24" s="14">
        <f>IF($G24+$H24&lt;&gt;4,"",IF($G24&gt;$H24,2,IF($G24=$H24,1,0)))</f>
        <v>0</v>
      </c>
      <c r="M24" s="15">
        <f>IF($G24+$H24&lt;&gt;4,"",2-$L24)</f>
        <v>2</v>
      </c>
      <c r="N24" s="16" t="str">
        <f t="shared" si="0"/>
        <v/>
      </c>
    </row>
    <row r="25" spans="1:34" ht="12.75" customHeight="1" x14ac:dyDescent="0.2">
      <c r="A25" s="59">
        <v>16</v>
      </c>
      <c r="B25" s="60" t="s">
        <v>29</v>
      </c>
      <c r="C25" s="61" t="s">
        <v>150</v>
      </c>
      <c r="D25" s="60" t="str">
        <f>$D$39</f>
        <v>FSB Hildesheim II</v>
      </c>
      <c r="E25" s="62" t="s">
        <v>21</v>
      </c>
      <c r="F25" s="60" t="str">
        <f>$D$36</f>
        <v>SV Groß Düngen</v>
      </c>
      <c r="G25" s="63">
        <v>0</v>
      </c>
      <c r="H25" s="64">
        <v>4</v>
      </c>
      <c r="I25" s="65">
        <v>74</v>
      </c>
      <c r="J25" s="66">
        <v>101</v>
      </c>
      <c r="K25" s="16"/>
      <c r="L25" s="14">
        <f>IF($G25+$H25&lt;&gt;4,"",IF($G25&gt;$H25,2,IF($G25=$H25,1,0)))</f>
        <v>0</v>
      </c>
      <c r="M25" s="15">
        <f>IF($G25+$H25&lt;&gt;4,"",2-$L25)</f>
        <v>2</v>
      </c>
      <c r="N25" s="16" t="str">
        <f t="shared" si="0"/>
        <v/>
      </c>
    </row>
    <row r="26" spans="1:34" ht="12.75" customHeight="1" x14ac:dyDescent="0.2">
      <c r="A26" s="73"/>
      <c r="B26" s="72"/>
      <c r="C26" s="72"/>
      <c r="D26" s="72"/>
      <c r="E26" s="72"/>
      <c r="F26" s="72"/>
      <c r="G26" s="67"/>
      <c r="H26" s="68"/>
      <c r="I26" s="69"/>
      <c r="J26" s="70"/>
      <c r="K26" s="26"/>
      <c r="L26" s="24"/>
      <c r="M26" s="25"/>
      <c r="N26" s="16"/>
    </row>
    <row r="27" spans="1:34" ht="12.75" customHeight="1" x14ac:dyDescent="0.2">
      <c r="A27" s="59">
        <v>17</v>
      </c>
      <c r="B27" s="60" t="s">
        <v>32</v>
      </c>
      <c r="C27" s="61" t="s">
        <v>149</v>
      </c>
      <c r="D27" s="60" t="str">
        <f>$D$36</f>
        <v>SV Groß Düngen</v>
      </c>
      <c r="E27" s="62" t="s">
        <v>21</v>
      </c>
      <c r="F27" s="60" t="str">
        <f>$D$38</f>
        <v>VSG Röss/ Nordstemmen</v>
      </c>
      <c r="G27" s="63">
        <v>3</v>
      </c>
      <c r="H27" s="64">
        <v>1</v>
      </c>
      <c r="I27" s="65">
        <v>98</v>
      </c>
      <c r="J27" s="66">
        <v>75</v>
      </c>
      <c r="K27" s="13"/>
      <c r="L27" s="14">
        <f>IF($G27+$H27&lt;&gt;4,"",IF($G27&gt;$H27,2,IF($G27=$H27,1,0)))</f>
        <v>2</v>
      </c>
      <c r="M27" s="15">
        <f>IF($G27+$H27&lt;&gt;4,"",2-$L27)</f>
        <v>0</v>
      </c>
      <c r="N27" s="16" t="str">
        <f t="shared" si="0"/>
        <v/>
      </c>
    </row>
    <row r="28" spans="1:34" ht="12.75" customHeight="1" x14ac:dyDescent="0.2">
      <c r="A28" s="59">
        <v>18</v>
      </c>
      <c r="B28" s="60" t="s">
        <v>29</v>
      </c>
      <c r="C28" s="61" t="s">
        <v>152</v>
      </c>
      <c r="D28" s="60" t="str">
        <f>$D$39</f>
        <v>FSB Hildesheim II</v>
      </c>
      <c r="E28" s="62" t="s">
        <v>21</v>
      </c>
      <c r="F28" s="60" t="str">
        <f>$D$37</f>
        <v>Eintracht Hildesheim</v>
      </c>
      <c r="G28" s="63">
        <v>4</v>
      </c>
      <c r="H28" s="64">
        <v>0</v>
      </c>
      <c r="I28" s="65">
        <v>104</v>
      </c>
      <c r="J28" s="66">
        <v>83</v>
      </c>
      <c r="K28" s="16"/>
      <c r="L28" s="14">
        <f>IF($G28+$H28&lt;&gt;4,"",IF($G28&gt;$H28,2,IF($G28=$H28,1,0)))</f>
        <v>2</v>
      </c>
      <c r="M28" s="15">
        <f>IF($G28+$H28&lt;&gt;4,"",2-$L28)</f>
        <v>0</v>
      </c>
      <c r="N28" s="16" t="str">
        <f t="shared" si="0"/>
        <v/>
      </c>
    </row>
    <row r="29" spans="1:34" ht="12.75" customHeight="1" x14ac:dyDescent="0.2">
      <c r="A29" s="71"/>
      <c r="B29" s="72"/>
      <c r="C29" s="72"/>
      <c r="D29" s="72"/>
      <c r="E29" s="72"/>
      <c r="F29" s="72"/>
      <c r="G29" s="67"/>
      <c r="H29" s="68"/>
      <c r="I29" s="69"/>
      <c r="J29" s="70"/>
      <c r="K29" s="26"/>
      <c r="L29" s="24"/>
      <c r="M29" s="25"/>
      <c r="N29" s="16"/>
    </row>
    <row r="30" spans="1:34" ht="12.75" customHeight="1" x14ac:dyDescent="0.2">
      <c r="A30" s="59">
        <v>19</v>
      </c>
      <c r="B30" s="60" t="s">
        <v>39</v>
      </c>
      <c r="C30" s="61" t="s">
        <v>116</v>
      </c>
      <c r="D30" s="60" t="str">
        <f>$D$38</f>
        <v>VSG Röss/ Nordstemmen</v>
      </c>
      <c r="E30" s="62" t="s">
        <v>21</v>
      </c>
      <c r="F30" s="60" t="str">
        <f>$D$39</f>
        <v>FSB Hildesheim II</v>
      </c>
      <c r="G30" s="63">
        <v>4</v>
      </c>
      <c r="H30" s="64">
        <v>0</v>
      </c>
      <c r="I30" s="65">
        <v>102</v>
      </c>
      <c r="J30" s="66">
        <v>89</v>
      </c>
      <c r="K30" s="13"/>
      <c r="L30" s="14">
        <f>IF($G30+$H30&lt;&gt;4,"",IF($G30&gt;$H30,2,IF($G30=$H30,1,0)))</f>
        <v>2</v>
      </c>
      <c r="M30" s="15">
        <f>IF($G30+$H30&lt;&gt;4,"",2-$L30)</f>
        <v>0</v>
      </c>
      <c r="N30" s="16" t="str">
        <f t="shared" si="0"/>
        <v/>
      </c>
    </row>
    <row r="31" spans="1:34" ht="12.75" customHeight="1" x14ac:dyDescent="0.2">
      <c r="A31" s="59">
        <v>20</v>
      </c>
      <c r="B31" s="60" t="s">
        <v>32</v>
      </c>
      <c r="C31" s="61" t="s">
        <v>107</v>
      </c>
      <c r="D31" s="74" t="str">
        <f>$D$35</f>
        <v>SV Wendhausen</v>
      </c>
      <c r="E31" s="62" t="s">
        <v>21</v>
      </c>
      <c r="F31" s="60" t="str">
        <f>$D$36</f>
        <v>SV Groß Düngen</v>
      </c>
      <c r="G31" s="63">
        <v>1</v>
      </c>
      <c r="H31" s="64">
        <v>3</v>
      </c>
      <c r="I31" s="65">
        <v>78</v>
      </c>
      <c r="J31" s="66">
        <v>98</v>
      </c>
      <c r="K31" s="16"/>
      <c r="L31" s="14">
        <f>IF($G31+$H31&lt;&gt;4,"",IF($G31&gt;$H31,2,IF($G31=$H31,1,0)))</f>
        <v>0</v>
      </c>
      <c r="M31" s="15">
        <f>IF($G31+$H31&lt;&gt;4,"",2-$L31)</f>
        <v>2</v>
      </c>
      <c r="N31" s="16" t="str">
        <f t="shared" si="0"/>
        <v/>
      </c>
    </row>
    <row r="32" spans="1:34" ht="12.75" customHeight="1" x14ac:dyDescent="0.2">
      <c r="A32" s="27"/>
      <c r="B32" s="27"/>
      <c r="C32" s="35"/>
      <c r="D32" s="13"/>
      <c r="E32" s="36"/>
      <c r="F32" s="37"/>
      <c r="L32" s="27"/>
      <c r="M32" s="27"/>
    </row>
    <row r="33" spans="1:34" s="34" customFormat="1" ht="12.75" customHeight="1" x14ac:dyDescent="0.2">
      <c r="A33" s="30" t="s">
        <v>22</v>
      </c>
      <c r="B33" s="38"/>
      <c r="C33" s="38"/>
      <c r="D33" s="39"/>
      <c r="E33" s="40"/>
      <c r="F33" s="39"/>
      <c r="G33" s="223">
        <f>SUM(G3:H32)</f>
        <v>80</v>
      </c>
      <c r="H33" s="223"/>
      <c r="I33" s="223">
        <f>SUM(I3:J32)</f>
        <v>3533</v>
      </c>
      <c r="J33" s="223"/>
      <c r="K33" s="38"/>
      <c r="L33" s="223">
        <f>SUM(L3:M32)</f>
        <v>40</v>
      </c>
      <c r="M33" s="223"/>
      <c r="N33" s="33"/>
      <c r="O33" s="31"/>
      <c r="P33" s="31"/>
      <c r="Q33" s="31"/>
      <c r="R33" s="31"/>
      <c r="S33" s="31"/>
      <c r="T33" s="31"/>
      <c r="U33" s="31"/>
      <c r="V33" s="31"/>
      <c r="W33" s="31"/>
      <c r="X33" s="13"/>
      <c r="Y33" s="13"/>
      <c r="Z33" s="13"/>
      <c r="AA33" s="13"/>
      <c r="AB33" s="13"/>
      <c r="AC33"/>
      <c r="AD33"/>
      <c r="AE33"/>
      <c r="AF33"/>
      <c r="AG33"/>
      <c r="AH33"/>
    </row>
    <row r="34" spans="1:34" x14ac:dyDescent="0.2">
      <c r="D34" s="37"/>
      <c r="E34" s="36"/>
      <c r="F34" s="37"/>
    </row>
    <row r="35" spans="1:34" x14ac:dyDescent="0.2">
      <c r="A35" s="42" t="s">
        <v>23</v>
      </c>
      <c r="B35" s="43"/>
      <c r="C35" s="44"/>
      <c r="D35" s="45" t="s">
        <v>36</v>
      </c>
      <c r="E35" s="36"/>
      <c r="F35" s="37"/>
      <c r="AD35" s="46" t="s">
        <v>24</v>
      </c>
      <c r="AE35" s="47"/>
      <c r="AF35" s="47"/>
      <c r="AG35" s="47"/>
      <c r="AH35" s="48"/>
    </row>
    <row r="36" spans="1:34" x14ac:dyDescent="0.2">
      <c r="A36" s="49"/>
      <c r="B36" s="49"/>
      <c r="C36" s="50"/>
      <c r="D36" s="45" t="s">
        <v>42</v>
      </c>
      <c r="E36" s="36"/>
      <c r="F36" s="37"/>
      <c r="AD36" s="51" t="s">
        <v>25</v>
      </c>
      <c r="AE36" s="52"/>
      <c r="AF36" s="52"/>
      <c r="AG36" s="52"/>
      <c r="AH36" s="53"/>
    </row>
    <row r="37" spans="1:34" x14ac:dyDescent="0.2">
      <c r="A37" s="31"/>
      <c r="B37" s="31"/>
      <c r="C37" s="54"/>
      <c r="D37" s="45" t="s">
        <v>37</v>
      </c>
      <c r="E37" s="36"/>
      <c r="F37" s="37"/>
      <c r="AD37" s="51" t="s">
        <v>26</v>
      </c>
      <c r="AE37" s="52"/>
      <c r="AF37" s="52"/>
      <c r="AG37" s="52"/>
      <c r="AH37" s="53"/>
    </row>
    <row r="38" spans="1:34" x14ac:dyDescent="0.2">
      <c r="A38" s="31"/>
      <c r="B38" s="31"/>
      <c r="C38" s="54"/>
      <c r="D38" s="45" t="s">
        <v>60</v>
      </c>
      <c r="E38" s="36"/>
      <c r="F38" s="37"/>
      <c r="AD38" s="51" t="s">
        <v>27</v>
      </c>
      <c r="AE38" s="52"/>
      <c r="AF38" s="52"/>
      <c r="AG38" s="52"/>
      <c r="AH38" s="53"/>
    </row>
    <row r="39" spans="1:34" x14ac:dyDescent="0.2">
      <c r="D39" s="45" t="s">
        <v>38</v>
      </c>
      <c r="E39" s="36"/>
      <c r="F39" s="37"/>
      <c r="AD39" s="55" t="s">
        <v>28</v>
      </c>
      <c r="AE39" s="56"/>
      <c r="AF39" s="56"/>
      <c r="AG39" s="56"/>
      <c r="AH39" s="57"/>
    </row>
    <row r="42" spans="1:34" x14ac:dyDescent="0.2">
      <c r="A42" s="41" t="s">
        <v>40</v>
      </c>
    </row>
    <row r="43" spans="1:34" ht="15" x14ac:dyDescent="0.25">
      <c r="A43" s="41" t="s">
        <v>41</v>
      </c>
    </row>
  </sheetData>
  <mergeCells count="12">
    <mergeCell ref="O1:AA1"/>
    <mergeCell ref="AC1:AH1"/>
    <mergeCell ref="D2:F2"/>
    <mergeCell ref="G2:H2"/>
    <mergeCell ref="I2:J2"/>
    <mergeCell ref="L2:M2"/>
    <mergeCell ref="G33:H33"/>
    <mergeCell ref="I33:J33"/>
    <mergeCell ref="L33:M33"/>
    <mergeCell ref="A1:F1"/>
    <mergeCell ref="G1:J1"/>
    <mergeCell ref="L1:M1"/>
  </mergeCells>
  <pageMargins left="0.46" right="0.19685039370078741" top="0.59055118110236227" bottom="0.38" header="0.51181102362204722" footer="0.31"/>
  <pageSetup paperSize="9" scale="88" orientation="landscape" horizontalDpi="4294967293" verticalDpi="4294967293" r:id="rId1"/>
  <headerFooter alignWithMargins="0"/>
  <webPublishItems count="2">
    <webPublishItem id="15350" divId="Tabelle_2018_2019_15350" sourceType="range" sourceRef="A2:J31" destinationFile="W:\Daten\Web\hobby-volleyball\hobby-volleyball_web_files\StaffelB-Dateien.htm" autoRepublish="1"/>
    <webPublishItem id="10475" divId="Tabelle_2018_2019_10475" sourceType="range" sourceRef="AC1:AH7" destinationFile="W:\Daten\Web\hobby-volleyball\hobby-volleyball_web_files\StaffelBT-Dateien.htm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9"/>
  <sheetViews>
    <sheetView workbookViewId="0">
      <pane ySplit="2" topLeftCell="A3" activePane="bottomLeft" state="frozen"/>
      <selection activeCell="B30" sqref="B30:C31"/>
      <selection pane="bottomLeft" activeCell="AC1" sqref="AC1:AH1"/>
    </sheetView>
  </sheetViews>
  <sheetFormatPr baseColWidth="10" defaultRowHeight="12.75" x14ac:dyDescent="0.2"/>
  <cols>
    <col min="1" max="1" width="4.85546875" style="41" customWidth="1"/>
    <col min="2" max="2" width="3.28515625" style="41" customWidth="1"/>
    <col min="3" max="3" width="9" style="41" customWidth="1"/>
    <col min="4" max="4" width="21.7109375" style="41" customWidth="1"/>
    <col min="5" max="5" width="1.5703125" style="58" customWidth="1"/>
    <col min="6" max="6" width="22.28515625" style="41" customWidth="1"/>
    <col min="7" max="7" width="4.7109375" style="27" customWidth="1"/>
    <col min="8" max="8" width="4.42578125" style="27" customWidth="1"/>
    <col min="9" max="9" width="5.5703125" style="31" customWidth="1"/>
    <col min="10" max="10" width="5.85546875" style="31" customWidth="1"/>
    <col min="11" max="11" width="0.7109375" style="31" customWidth="1"/>
    <col min="12" max="13" width="5.85546875" style="31" customWidth="1"/>
    <col min="14" max="14" width="3.7109375" style="13" customWidth="1"/>
    <col min="15" max="15" width="5.140625" style="31" hidden="1" customWidth="1"/>
    <col min="16" max="16" width="20.7109375" style="31" hidden="1" customWidth="1"/>
    <col min="17" max="17" width="5.85546875" style="31" hidden="1" customWidth="1"/>
    <col min="18" max="23" width="5.5703125" style="31" hidden="1" customWidth="1"/>
    <col min="24" max="26" width="5.5703125" style="13" hidden="1" customWidth="1"/>
    <col min="27" max="27" width="9.5703125" style="13" hidden="1" customWidth="1"/>
    <col min="28" max="28" width="1.5703125" style="13" hidden="1" customWidth="1"/>
    <col min="29" max="29" width="4" customWidth="1"/>
    <col min="30" max="30" width="25.140625" customWidth="1"/>
    <col min="31" max="31" width="5.85546875" customWidth="1"/>
    <col min="32" max="32" width="7.7109375" customWidth="1"/>
    <col min="33" max="33" width="7.140625" customWidth="1"/>
    <col min="34" max="34" width="7.5703125" customWidth="1"/>
  </cols>
  <sheetData>
    <row r="1" spans="1:38" s="5" customFormat="1" ht="21" customHeight="1" x14ac:dyDescent="0.2">
      <c r="A1" s="224" t="s">
        <v>54</v>
      </c>
      <c r="B1" s="225"/>
      <c r="C1" s="225"/>
      <c r="D1" s="225"/>
      <c r="E1" s="225"/>
      <c r="F1" s="226"/>
      <c r="G1" s="227" t="s">
        <v>0</v>
      </c>
      <c r="H1" s="228"/>
      <c r="I1" s="228"/>
      <c r="J1" s="229"/>
      <c r="K1" s="1"/>
      <c r="L1" s="230" t="s">
        <v>1</v>
      </c>
      <c r="M1" s="231"/>
      <c r="N1" s="2"/>
      <c r="O1" s="208" t="s">
        <v>2</v>
      </c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10"/>
      <c r="AB1" s="3"/>
      <c r="AC1" s="211" t="s">
        <v>154</v>
      </c>
      <c r="AD1" s="212"/>
      <c r="AE1" s="212"/>
      <c r="AF1" s="212"/>
      <c r="AG1" s="212"/>
      <c r="AH1" s="213"/>
      <c r="AI1" s="4"/>
      <c r="AJ1" s="4"/>
      <c r="AK1" s="4"/>
      <c r="AL1" s="4"/>
    </row>
    <row r="2" spans="1:38" s="4" customFormat="1" ht="35.25" customHeight="1" x14ac:dyDescent="0.2">
      <c r="A2" s="167" t="s">
        <v>3</v>
      </c>
      <c r="B2" s="184" t="s">
        <v>4</v>
      </c>
      <c r="C2" s="169" t="s">
        <v>5</v>
      </c>
      <c r="D2" s="214" t="str">
        <f>IF(D35="","Bitte zuerst die 5 Mannschaftsnamen unten ab Zeile 35 eingeben","Spielpaarung")</f>
        <v>Spielpaarung</v>
      </c>
      <c r="E2" s="215"/>
      <c r="F2" s="216"/>
      <c r="G2" s="217" t="s">
        <v>6</v>
      </c>
      <c r="H2" s="218"/>
      <c r="I2" s="219" t="s">
        <v>7</v>
      </c>
      <c r="J2" s="220"/>
      <c r="K2" s="168"/>
      <c r="L2" s="221" t="s">
        <v>8</v>
      </c>
      <c r="M2" s="222"/>
      <c r="N2" s="6"/>
      <c r="O2" s="7" t="s">
        <v>9</v>
      </c>
      <c r="P2" s="7" t="s">
        <v>10</v>
      </c>
      <c r="Q2" s="7" t="s">
        <v>11</v>
      </c>
      <c r="R2" s="8" t="s">
        <v>12</v>
      </c>
      <c r="S2" s="9" t="s">
        <v>13</v>
      </c>
      <c r="T2" s="7" t="s">
        <v>8</v>
      </c>
      <c r="U2" s="8" t="s">
        <v>14</v>
      </c>
      <c r="V2" s="9" t="s">
        <v>15</v>
      </c>
      <c r="W2" s="7" t="s">
        <v>16</v>
      </c>
      <c r="X2" s="9" t="s">
        <v>17</v>
      </c>
      <c r="Y2" s="9" t="s">
        <v>18</v>
      </c>
      <c r="Z2" s="7" t="s">
        <v>19</v>
      </c>
      <c r="AA2" s="10" t="s">
        <v>20</v>
      </c>
      <c r="AB2" s="11"/>
      <c r="AC2" s="12"/>
      <c r="AD2" s="12" t="s">
        <v>10</v>
      </c>
      <c r="AE2" s="12" t="s">
        <v>11</v>
      </c>
      <c r="AF2" s="12" t="s">
        <v>8</v>
      </c>
      <c r="AG2" s="12" t="s">
        <v>16</v>
      </c>
      <c r="AH2" s="12" t="s">
        <v>19</v>
      </c>
    </row>
    <row r="3" spans="1:38" ht="12.75" customHeight="1" x14ac:dyDescent="0.2">
      <c r="A3" s="59">
        <v>1</v>
      </c>
      <c r="B3" s="60" t="s">
        <v>32</v>
      </c>
      <c r="C3" s="61" t="s">
        <v>117</v>
      </c>
      <c r="D3" s="60" t="str">
        <f>$D$35</f>
        <v>SSG Algermissen II</v>
      </c>
      <c r="E3" s="62" t="s">
        <v>21</v>
      </c>
      <c r="F3" s="60" t="str">
        <f>$D$36</f>
        <v>MTV Banteln</v>
      </c>
      <c r="G3" s="63">
        <v>2</v>
      </c>
      <c r="H3" s="64">
        <v>2</v>
      </c>
      <c r="I3" s="65">
        <v>90</v>
      </c>
      <c r="J3" s="66">
        <v>94</v>
      </c>
      <c r="K3" s="13"/>
      <c r="L3" s="14">
        <f>IF($G3+$H3&lt;&gt;4,"",IF($G3&gt;$H3,2,IF($G3=$H3,1,0)))</f>
        <v>1</v>
      </c>
      <c r="M3" s="15">
        <f>IF($G3+$H3&lt;&gt;4,"",2-$L3)</f>
        <v>1</v>
      </c>
      <c r="N3" s="16" t="str">
        <f t="shared" ref="N3:N31" si="0">IF(AND(G3&lt;&gt;"",H3&lt;&gt;"",G3+H3&lt;&gt;4),"!!!","")</f>
        <v/>
      </c>
      <c r="O3" s="17">
        <f>RANK(AA3,$AA$3:$AA$7)</f>
        <v>1</v>
      </c>
      <c r="P3" s="18" t="str">
        <f>D35</f>
        <v>SSG Algermissen II</v>
      </c>
      <c r="Q3" s="17">
        <f>(R3+S3)/2</f>
        <v>8</v>
      </c>
      <c r="R3" s="19">
        <f>SUMIF($D$3:$D$31,$P3,$L$3:$L$31)+SUMIF($F$3:$F$31,$P3,$M$3:$M$31)</f>
        <v>14</v>
      </c>
      <c r="S3" s="20">
        <f>SUMIF($D$3:$D$31,$P3,$M$3:$M$31)+SUMIF($F$3:$F$31,$P3,$L$3:$L$31)</f>
        <v>2</v>
      </c>
      <c r="T3" s="17" t="str">
        <f>R3&amp;" : "&amp;S3</f>
        <v>14 : 2</v>
      </c>
      <c r="U3" s="19">
        <f>SUMIF($D$3:$D$31,$P3,$G$3:$G$31)+SUMIF($F$3:$F$31,$P3,$H$3:$H$31)</f>
        <v>24</v>
      </c>
      <c r="V3" s="20">
        <f>SUMIF($D$3:$D$31,$P3,$H$3:$H$31)+SUMIF($F$3:$F$31,$P3,$G$3:$G$31)</f>
        <v>8</v>
      </c>
      <c r="W3" s="17" t="str">
        <f>U3&amp;" : "&amp;V3</f>
        <v>24 : 8</v>
      </c>
      <c r="X3" s="19">
        <f>SUMIF($D$3:$D$31,$P3,$I$3:$I$31)+SUMIF($F$3:$F$31,$P3,$J$3:$J$31)</f>
        <v>770</v>
      </c>
      <c r="Y3" s="20">
        <f>SUMIF($D$3:$D$31,$P3,$J$3:$J$31)+SUMIF($F$3:$F$31,$P3,$I$3:$I$31)</f>
        <v>677</v>
      </c>
      <c r="Z3" s="17" t="str">
        <f>X3&amp;" : "&amp;Y3</f>
        <v>770 : 677</v>
      </c>
      <c r="AA3" s="21">
        <f>R3*1000000000+(R3-S3)*10000000+(U3-V3)*10000+(X3-Y3)-ROW(P3)/100</f>
        <v>14120160092.969999</v>
      </c>
      <c r="AB3" s="11"/>
      <c r="AC3" s="22">
        <v>1</v>
      </c>
      <c r="AD3" s="187" t="str">
        <f>VLOOKUP($AC3,$O$3:$P$7,2,FALSE)</f>
        <v>SSG Algermissen II</v>
      </c>
      <c r="AE3" s="22">
        <f>VLOOKUP($AC3,$O$3:$Z$7,3,FALSE)</f>
        <v>8</v>
      </c>
      <c r="AF3" s="22" t="str">
        <f>VLOOKUP($AC3,$O$3:$Z$7,6,FALSE)</f>
        <v>14 : 2</v>
      </c>
      <c r="AG3" s="22" t="str">
        <f>VLOOKUP($AC3,$O$3:$Z$7,9,FALSE)</f>
        <v>24 : 8</v>
      </c>
      <c r="AH3" s="22" t="str">
        <f>VLOOKUP($AC3,$O$3:$Z$7,12,FALSE)</f>
        <v>770 : 677</v>
      </c>
    </row>
    <row r="4" spans="1:38" ht="12.75" customHeight="1" x14ac:dyDescent="0.2">
      <c r="A4" s="59">
        <v>2</v>
      </c>
      <c r="B4" s="60" t="s">
        <v>34</v>
      </c>
      <c r="C4" s="61" t="s">
        <v>134</v>
      </c>
      <c r="D4" s="60" t="str">
        <f>$D$38</f>
        <v>MTV 48 Hildesheim</v>
      </c>
      <c r="E4" s="62" t="s">
        <v>21</v>
      </c>
      <c r="F4" s="186" t="str">
        <f>$D$39</f>
        <v>SG Borsum Harsum Achtum I</v>
      </c>
      <c r="G4" s="63">
        <v>1</v>
      </c>
      <c r="H4" s="64">
        <v>3</v>
      </c>
      <c r="I4" s="65">
        <v>86</v>
      </c>
      <c r="J4" s="66">
        <v>91</v>
      </c>
      <c r="K4" s="13"/>
      <c r="L4" s="14">
        <f>IF($G4+$H4&lt;&gt;4,"",IF($G4&gt;$H4,2,IF($G4=$H4,1,0)))</f>
        <v>0</v>
      </c>
      <c r="M4" s="15">
        <f>IF($G4+$H4&lt;&gt;4,"",2-$L4)</f>
        <v>2</v>
      </c>
      <c r="N4" s="16" t="str">
        <f t="shared" si="0"/>
        <v/>
      </c>
      <c r="O4" s="17">
        <f>RANK(AA4,$AA$3:$AA$7)</f>
        <v>2</v>
      </c>
      <c r="P4" s="18" t="str">
        <f>D36</f>
        <v>MTV Banteln</v>
      </c>
      <c r="Q4" s="17">
        <f>(R4+S4)/2</f>
        <v>8</v>
      </c>
      <c r="R4" s="19">
        <f>SUMIF($D$3:$D$31,$P4,$L$3:$L$31)+SUMIF($F$3:$F$31,$P4,$M$3:$M$31)</f>
        <v>12</v>
      </c>
      <c r="S4" s="20">
        <f>SUMIF($D$3:$D$31,$P4,$M$3:$M$31)+SUMIF($F$3:$F$31,$P4,$L$3:$L$31)</f>
        <v>4</v>
      </c>
      <c r="T4" s="17" t="str">
        <f>R4&amp;" : "&amp;S4</f>
        <v>12 : 4</v>
      </c>
      <c r="U4" s="19">
        <f>SUMIF($D$3:$D$31,$P4,$G$3:$G$31)+SUMIF($F$3:$F$31,$P4,$H$3:$H$31)</f>
        <v>22</v>
      </c>
      <c r="V4" s="20">
        <f>SUMIF($D$3:$D$31,$P4,$H$3:$H$31)+SUMIF($F$3:$F$31,$P4,$G$3:$G$31)</f>
        <v>10</v>
      </c>
      <c r="W4" s="17" t="str">
        <f>U4&amp;" : "&amp;V4</f>
        <v>22 : 10</v>
      </c>
      <c r="X4" s="19">
        <f>SUMIF($D$3:$D$31,$P4,$I$3:$I$31)+SUMIF($F$3:$F$31,$P4,$J$3:$J$31)</f>
        <v>775</v>
      </c>
      <c r="Y4" s="20">
        <f>SUMIF($D$3:$D$31,$P4,$J$3:$J$31)+SUMIF($F$3:$F$31,$P4,$I$3:$I$31)</f>
        <v>636</v>
      </c>
      <c r="Z4" s="17" t="str">
        <f>X4&amp;" : "&amp;Y4</f>
        <v>775 : 636</v>
      </c>
      <c r="AA4" s="21">
        <f>R4*1000000000+(R4-S4)*10000000+(U4-V4)*10000+(X4-Y4)-ROW(P4)/100</f>
        <v>12080120138.959999</v>
      </c>
      <c r="AB4" s="11"/>
      <c r="AC4" s="22">
        <v>2</v>
      </c>
      <c r="AD4" s="187" t="str">
        <f>VLOOKUP($AC4,$O$3:$Z$7,2,FALSE)</f>
        <v>MTV Banteln</v>
      </c>
      <c r="AE4" s="22">
        <f>VLOOKUP($AC4,$O$3:$Z$7,3,FALSE)</f>
        <v>8</v>
      </c>
      <c r="AF4" s="22" t="str">
        <f>VLOOKUP($AC4,$O$3:$Z$7,6,FALSE)</f>
        <v>12 : 4</v>
      </c>
      <c r="AG4" s="22" t="str">
        <f>VLOOKUP($AC4,$O$3:$Z$7,9,FALSE)</f>
        <v>22 : 10</v>
      </c>
      <c r="AH4" s="22" t="str">
        <f>VLOOKUP($AC4,$O$3:$Z$7,12,FALSE)</f>
        <v>775 : 636</v>
      </c>
    </row>
    <row r="5" spans="1:38" ht="12.75" customHeight="1" x14ac:dyDescent="0.2">
      <c r="A5" s="71"/>
      <c r="B5" s="72"/>
      <c r="C5" s="72"/>
      <c r="D5" s="72"/>
      <c r="E5" s="72"/>
      <c r="F5" s="72"/>
      <c r="G5" s="67"/>
      <c r="H5" s="68"/>
      <c r="I5" s="69"/>
      <c r="J5" s="70"/>
      <c r="K5" s="26"/>
      <c r="L5" s="24"/>
      <c r="M5" s="25"/>
      <c r="N5" s="16"/>
      <c r="O5" s="17">
        <f>RANK(AA5,$AA$3:$AA$7)</f>
        <v>4</v>
      </c>
      <c r="P5" s="18" t="str">
        <f>D37</f>
        <v>TSV Brunkensen II</v>
      </c>
      <c r="Q5" s="17">
        <f>(R5+S5)/2</f>
        <v>8</v>
      </c>
      <c r="R5" s="19">
        <f>SUMIF($D$3:$D$31,$P5,$L$3:$L$31)+SUMIF($F$3:$F$31,$P5,$M$3:$M$31)</f>
        <v>5</v>
      </c>
      <c r="S5" s="20">
        <f>SUMIF($D$3:$D$31,$P5,$M$3:$M$31)+SUMIF($F$3:$F$31,$P5,$L$3:$L$31)</f>
        <v>11</v>
      </c>
      <c r="T5" s="17" t="str">
        <f>R5&amp;" : "&amp;S5</f>
        <v>5 : 11</v>
      </c>
      <c r="U5" s="19">
        <f>SUMIF($D$3:$D$31,$P5,$G$3:$G$31)+SUMIF($F$3:$F$31,$P5,$H$3:$H$31)</f>
        <v>11</v>
      </c>
      <c r="V5" s="20">
        <f>SUMIF($D$3:$D$31,$P5,$H$3:$H$31)+SUMIF($F$3:$F$31,$P5,$G$3:$G$31)</f>
        <v>21</v>
      </c>
      <c r="W5" s="17" t="str">
        <f>U5&amp;" : "&amp;V5</f>
        <v>11 : 21</v>
      </c>
      <c r="X5" s="19">
        <f>SUMIF($D$3:$D$31,$P5,$I$3:$I$31)+SUMIF($F$3:$F$31,$P5,$J$3:$J$31)</f>
        <v>632</v>
      </c>
      <c r="Y5" s="20">
        <f>SUMIF($D$3:$D$31,$P5,$J$3:$J$31)+SUMIF($F$3:$F$31,$P5,$I$3:$I$31)</f>
        <v>752</v>
      </c>
      <c r="Z5" s="17" t="str">
        <f>X5&amp;" : "&amp;Y5</f>
        <v>632 : 752</v>
      </c>
      <c r="AA5" s="21">
        <f>R5*1000000000+(R5-S5)*10000000+(U5-V5)*10000+(X5-Y5)-ROW(P5)/100</f>
        <v>4939899879.9499998</v>
      </c>
      <c r="AB5" s="11"/>
      <c r="AC5" s="22">
        <v>3</v>
      </c>
      <c r="AD5" s="187" t="str">
        <f>VLOOKUP($AC5,$O$3:$Z$7,2,FALSE)</f>
        <v>SG Borsum Harsum Achtum I</v>
      </c>
      <c r="AE5" s="22">
        <f>VLOOKUP($AC5,$O$3:$Z$7,3,FALSE)</f>
        <v>8</v>
      </c>
      <c r="AF5" s="22" t="str">
        <f>VLOOKUP($AC5,$O$3:$Z$7,6,FALSE)</f>
        <v>6 : 10</v>
      </c>
      <c r="AG5" s="22" t="str">
        <f>VLOOKUP($AC5,$O$3:$Z$7,9,FALSE)</f>
        <v>14 : 18</v>
      </c>
      <c r="AH5" s="22" t="str">
        <f>VLOOKUP($AC5,$O$3:$Z$7,12,FALSE)</f>
        <v>680 : 703</v>
      </c>
    </row>
    <row r="6" spans="1:38" ht="12.75" customHeight="1" x14ac:dyDescent="0.2">
      <c r="A6" s="59">
        <v>3</v>
      </c>
      <c r="B6" s="60" t="s">
        <v>32</v>
      </c>
      <c r="C6" s="61" t="s">
        <v>138</v>
      </c>
      <c r="D6" s="60" t="str">
        <f>$D$37</f>
        <v>TSV Brunkensen II</v>
      </c>
      <c r="E6" s="62" t="s">
        <v>21</v>
      </c>
      <c r="F6" s="60" t="str">
        <f>$D$35</f>
        <v>SSG Algermissen II</v>
      </c>
      <c r="G6" s="63">
        <v>0</v>
      </c>
      <c r="H6" s="64">
        <v>4</v>
      </c>
      <c r="I6" s="65">
        <v>85</v>
      </c>
      <c r="J6" s="66">
        <v>100</v>
      </c>
      <c r="K6" s="13"/>
      <c r="L6" s="14">
        <f>IF($G6+$H6&lt;&gt;4,"",IF($G6&gt;$H6,2,IF($G6=$H6,1,0)))</f>
        <v>0</v>
      </c>
      <c r="M6" s="15">
        <f>IF($G6+$H6&lt;&gt;4,"",2-$L6)</f>
        <v>2</v>
      </c>
      <c r="N6" s="16" t="str">
        <f t="shared" si="0"/>
        <v/>
      </c>
      <c r="O6" s="17">
        <f>RANK(AA6,$AA$3:$AA$7)</f>
        <v>5</v>
      </c>
      <c r="P6" s="18" t="str">
        <f>D38</f>
        <v>MTV 48 Hildesheim</v>
      </c>
      <c r="Q6" s="17">
        <f>(R6+S6)/2</f>
        <v>8</v>
      </c>
      <c r="R6" s="19">
        <f>SUMIF($D$3:$D$31,$P6,$L$3:$L$31)+SUMIF($F$3:$F$31,$P6,$M$3:$M$31)</f>
        <v>3</v>
      </c>
      <c r="S6" s="20">
        <f>SUMIF($D$3:$D$31,$P6,$M$3:$M$31)+SUMIF($F$3:$F$31,$P6,$L$3:$L$31)</f>
        <v>13</v>
      </c>
      <c r="T6" s="17" t="str">
        <f>R6&amp;" : "&amp;S6</f>
        <v>3 : 13</v>
      </c>
      <c r="U6" s="19">
        <f>SUMIF($D$3:$D$31,$P6,$G$3:$G$31)+SUMIF($F$3:$F$31,$P6,$H$3:$H$31)</f>
        <v>9</v>
      </c>
      <c r="V6" s="20">
        <f>SUMIF($D$3:$D$31,$P6,$H$3:$H$31)+SUMIF($F$3:$F$31,$P6,$G$3:$G$31)</f>
        <v>23</v>
      </c>
      <c r="W6" s="17" t="str">
        <f>U6&amp;" : "&amp;V6</f>
        <v>9 : 23</v>
      </c>
      <c r="X6" s="19">
        <f>SUMIF($D$3:$D$31,$P6,$I$3:$I$31)+SUMIF($F$3:$F$31,$P6,$J$3:$J$31)</f>
        <v>676</v>
      </c>
      <c r="Y6" s="20">
        <f>SUMIF($D$3:$D$31,$P6,$J$3:$J$31)+SUMIF($F$3:$F$31,$P6,$I$3:$I$31)</f>
        <v>765</v>
      </c>
      <c r="Z6" s="17" t="str">
        <f>X6&amp;" : "&amp;Y6</f>
        <v>676 : 765</v>
      </c>
      <c r="AA6" s="21">
        <f>R6*1000000000+(R6-S6)*10000000+(U6-V6)*10000+(X6-Y6)-ROW(P6)/100</f>
        <v>2899859910.9400001</v>
      </c>
      <c r="AB6" s="11"/>
      <c r="AC6" s="22">
        <v>4</v>
      </c>
      <c r="AD6" s="187" t="str">
        <f>VLOOKUP($AC6,$O$3:$Z$7,2,FALSE)</f>
        <v>TSV Brunkensen II</v>
      </c>
      <c r="AE6" s="22">
        <f>VLOOKUP($AC6,$O$3:$Z$7,3,FALSE)</f>
        <v>8</v>
      </c>
      <c r="AF6" s="22" t="str">
        <f>VLOOKUP($AC6,$O$3:$Z$7,6,FALSE)</f>
        <v>5 : 11</v>
      </c>
      <c r="AG6" s="22" t="str">
        <f>VLOOKUP($AC6,$O$3:$Z$7,9,FALSE)</f>
        <v>11 : 21</v>
      </c>
      <c r="AH6" s="22" t="str">
        <f>VLOOKUP($AC6,$O$3:$Z$7,12,FALSE)</f>
        <v>632 : 752</v>
      </c>
    </row>
    <row r="7" spans="1:38" ht="12.75" customHeight="1" x14ac:dyDescent="0.2">
      <c r="A7" s="59">
        <v>4</v>
      </c>
      <c r="B7" s="60" t="s">
        <v>39</v>
      </c>
      <c r="C7" s="61" t="s">
        <v>140</v>
      </c>
      <c r="D7" s="60" t="str">
        <f>$D$36</f>
        <v>MTV Banteln</v>
      </c>
      <c r="E7" s="62" t="s">
        <v>21</v>
      </c>
      <c r="F7" s="60" t="str">
        <f>$D$38</f>
        <v>MTV 48 Hildesheim</v>
      </c>
      <c r="G7" s="63">
        <v>2</v>
      </c>
      <c r="H7" s="64">
        <v>2</v>
      </c>
      <c r="I7" s="65">
        <v>98</v>
      </c>
      <c r="J7" s="66">
        <v>91</v>
      </c>
      <c r="K7" s="13"/>
      <c r="L7" s="14">
        <f>IF($G7+$H7&lt;&gt;4,"",IF($G7&gt;$H7,2,IF($G7=$H7,1,0)))</f>
        <v>1</v>
      </c>
      <c r="M7" s="15">
        <f>IF($G7+$H7&lt;&gt;4,"",2-$L7)</f>
        <v>1</v>
      </c>
      <c r="N7" s="16" t="str">
        <f t="shared" si="0"/>
        <v/>
      </c>
      <c r="O7" s="17">
        <f>RANK(AA7,$AA$3:$AA$7)</f>
        <v>3</v>
      </c>
      <c r="P7" s="18" t="str">
        <f>D39</f>
        <v>SG Borsum Harsum Achtum I</v>
      </c>
      <c r="Q7" s="17">
        <f>(R7+S7)/2</f>
        <v>8</v>
      </c>
      <c r="R7" s="19">
        <f>SUMIF($D$3:$D$31,$P7,$L$3:$L$31)+SUMIF($F$3:$F$31,$P7,$M$3:$M$31)</f>
        <v>6</v>
      </c>
      <c r="S7" s="20">
        <f>SUMIF($D$3:$D$31,$P7,$M$3:$M$31)+SUMIF($F$3:$F$31,$P7,$L$3:$L$31)</f>
        <v>10</v>
      </c>
      <c r="T7" s="17" t="str">
        <f>R7&amp;" : "&amp;S7</f>
        <v>6 : 10</v>
      </c>
      <c r="U7" s="19">
        <f>SUMIF($D$3:$D$31,$P7,$G$3:$G$31)+SUMIF($F$3:$F$31,$P7,$H$3:$H$31)</f>
        <v>14</v>
      </c>
      <c r="V7" s="20">
        <f>SUMIF($D$3:$D$31,$P7,$H$3:$H$31)+SUMIF($F$3:$F$31,$P7,$G$3:$G$31)</f>
        <v>18</v>
      </c>
      <c r="W7" s="17" t="str">
        <f>U7&amp;" : "&amp;V7</f>
        <v>14 : 18</v>
      </c>
      <c r="X7" s="19">
        <f>SUMIF($D$3:$D$31,$P7,$I$3:$I$31)+SUMIF($F$3:$F$31,$P7,$J$3:$J$31)</f>
        <v>680</v>
      </c>
      <c r="Y7" s="20">
        <f>SUMIF($D$3:$D$31,$P7,$J$3:$J$31)+SUMIF($F$3:$F$31,$P7,$I$3:$I$31)</f>
        <v>703</v>
      </c>
      <c r="Z7" s="17" t="str">
        <f>X7&amp;" : "&amp;Y7</f>
        <v>680 : 703</v>
      </c>
      <c r="AA7" s="21">
        <f>R7*1000000000+(R7-S7)*10000000+(U7-V7)*10000+(X7-Y7)-ROW(P7)/100</f>
        <v>5959959976.9300003</v>
      </c>
      <c r="AB7" s="11"/>
      <c r="AC7" s="22">
        <v>5</v>
      </c>
      <c r="AD7" s="187" t="str">
        <f>VLOOKUP($AC7,$O$3:$Z$7,2,FALSE)</f>
        <v>MTV 48 Hildesheim</v>
      </c>
      <c r="AE7" s="22">
        <f>VLOOKUP($AC7,$O$3:$Z$7,3,FALSE)</f>
        <v>8</v>
      </c>
      <c r="AF7" s="22" t="str">
        <f>VLOOKUP($AC7,$O$3:$Z$7,6,FALSE)</f>
        <v>3 : 13</v>
      </c>
      <c r="AG7" s="22" t="str">
        <f>VLOOKUP($AC7,$O$3:$Z$7,9,FALSE)</f>
        <v>9 : 23</v>
      </c>
      <c r="AH7" s="22" t="str">
        <f>VLOOKUP($AC7,$O$3:$Z$7,12,FALSE)</f>
        <v>676 : 765</v>
      </c>
    </row>
    <row r="8" spans="1:38" ht="12.75" customHeight="1" x14ac:dyDescent="0.2">
      <c r="A8" s="71"/>
      <c r="B8" s="72"/>
      <c r="C8" s="72"/>
      <c r="D8" s="72"/>
      <c r="E8" s="72"/>
      <c r="F8" s="72"/>
      <c r="G8" s="67"/>
      <c r="H8" s="68"/>
      <c r="I8" s="69"/>
      <c r="J8" s="70"/>
      <c r="K8" s="26"/>
      <c r="L8" s="24"/>
      <c r="M8" s="25"/>
      <c r="N8" s="16"/>
      <c r="O8" s="27"/>
      <c r="P8" s="27"/>
      <c r="Q8" s="27"/>
      <c r="R8" s="27"/>
      <c r="S8" s="27"/>
      <c r="T8" s="27"/>
      <c r="U8" s="27"/>
      <c r="V8" s="27"/>
      <c r="W8" s="27"/>
      <c r="X8" s="11"/>
      <c r="Y8" s="11"/>
      <c r="Z8" s="11"/>
      <c r="AA8" s="11"/>
      <c r="AB8" s="11"/>
      <c r="AC8" s="28"/>
    </row>
    <row r="9" spans="1:38" ht="12.75" customHeight="1" x14ac:dyDescent="0.2">
      <c r="A9" s="59">
        <v>5</v>
      </c>
      <c r="B9" s="60" t="s">
        <v>32</v>
      </c>
      <c r="C9" s="61" t="s">
        <v>95</v>
      </c>
      <c r="D9" s="60" t="str">
        <f>$D$35</f>
        <v>SSG Algermissen II</v>
      </c>
      <c r="E9" s="62" t="s">
        <v>21</v>
      </c>
      <c r="F9" s="60" t="str">
        <f>$D$38</f>
        <v>MTV 48 Hildesheim</v>
      </c>
      <c r="G9" s="63">
        <v>3</v>
      </c>
      <c r="H9" s="64">
        <v>1</v>
      </c>
      <c r="I9" s="65">
        <v>100</v>
      </c>
      <c r="J9" s="66">
        <v>80</v>
      </c>
      <c r="K9" s="13"/>
      <c r="L9" s="14">
        <f>IF($G9+$H9&lt;&gt;4,"",IF($G9&gt;$H9,2,IF($G9=$H9,1,0)))</f>
        <v>2</v>
      </c>
      <c r="M9" s="15">
        <f>IF($G9+$H9&lt;&gt;4,"",2-$L9)</f>
        <v>0</v>
      </c>
      <c r="N9" s="16" t="str">
        <f t="shared" si="0"/>
        <v/>
      </c>
      <c r="O9" s="27"/>
      <c r="P9" s="27"/>
      <c r="Q9" s="27"/>
      <c r="R9" s="27"/>
      <c r="S9" s="27"/>
      <c r="T9" s="27"/>
      <c r="U9" s="27"/>
      <c r="V9" s="27"/>
      <c r="W9" s="27"/>
      <c r="X9" s="11"/>
      <c r="Y9" s="11"/>
      <c r="Z9" s="11"/>
      <c r="AA9" s="11"/>
      <c r="AB9" s="11"/>
      <c r="AC9" s="29" t="s">
        <v>22</v>
      </c>
      <c r="AD9" s="28"/>
      <c r="AE9" s="28"/>
      <c r="AF9" s="30">
        <f>SUM(R$3:S7)/2</f>
        <v>40</v>
      </c>
      <c r="AG9" s="30">
        <f>SUM(U$3:V7)/2</f>
        <v>80</v>
      </c>
      <c r="AH9" s="30">
        <f>SUM(X$3:Y7)/2</f>
        <v>3533</v>
      </c>
    </row>
    <row r="10" spans="1:38" ht="12.75" customHeight="1" x14ac:dyDescent="0.2">
      <c r="A10" s="59">
        <v>6</v>
      </c>
      <c r="B10" s="60" t="s">
        <v>35</v>
      </c>
      <c r="C10" s="61" t="s">
        <v>141</v>
      </c>
      <c r="D10" s="186" t="str">
        <f>$D$39</f>
        <v>SG Borsum Harsum Achtum I</v>
      </c>
      <c r="E10" s="62" t="s">
        <v>21</v>
      </c>
      <c r="F10" s="60" t="str">
        <f>$D$37</f>
        <v>TSV Brunkensen II</v>
      </c>
      <c r="G10" s="63">
        <v>1</v>
      </c>
      <c r="H10" s="64">
        <v>3</v>
      </c>
      <c r="I10" s="65">
        <v>84</v>
      </c>
      <c r="J10" s="66">
        <v>90</v>
      </c>
      <c r="K10" s="13"/>
      <c r="L10" s="14">
        <f>IF($G10+$H10&lt;&gt;4,"",IF($G10&gt;$H10,2,IF($G10=$H10,1,0)))</f>
        <v>0</v>
      </c>
      <c r="M10" s="15">
        <f>IF($G10+$H10&lt;&gt;4,"",2-$L10)</f>
        <v>2</v>
      </c>
      <c r="N10" s="16" t="str">
        <f t="shared" si="0"/>
        <v/>
      </c>
      <c r="O10" s="27"/>
      <c r="P10" s="27"/>
      <c r="Q10" s="27"/>
      <c r="R10" s="27"/>
      <c r="S10" s="27"/>
      <c r="T10" s="27"/>
      <c r="U10" s="27"/>
      <c r="V10" s="27"/>
      <c r="W10" s="27"/>
      <c r="X10" s="11"/>
      <c r="Y10" s="11"/>
      <c r="Z10" s="11"/>
      <c r="AA10" s="11"/>
      <c r="AB10" s="11"/>
      <c r="AC10" s="28"/>
    </row>
    <row r="11" spans="1:38" ht="12.75" customHeight="1" x14ac:dyDescent="0.2">
      <c r="A11" s="71"/>
      <c r="B11" s="72"/>
      <c r="C11" s="72"/>
      <c r="D11" s="72"/>
      <c r="E11" s="72"/>
      <c r="F11" s="72"/>
      <c r="G11" s="67"/>
      <c r="H11" s="68"/>
      <c r="I11" s="69"/>
      <c r="J11" s="70"/>
      <c r="K11" s="26"/>
      <c r="L11" s="24"/>
      <c r="M11" s="25"/>
      <c r="N11" s="16"/>
      <c r="O11" s="27"/>
      <c r="P11" s="27"/>
      <c r="Q11" s="27"/>
      <c r="R11" s="27"/>
      <c r="S11" s="27"/>
      <c r="T11" s="27"/>
      <c r="U11" s="27"/>
      <c r="V11" s="27"/>
      <c r="W11" s="27"/>
      <c r="X11" s="11"/>
      <c r="Y11" s="11"/>
      <c r="Z11" s="11"/>
      <c r="AA11" s="11"/>
      <c r="AB11" s="11"/>
    </row>
    <row r="12" spans="1:38" ht="12.75" customHeight="1" x14ac:dyDescent="0.2">
      <c r="A12" s="59">
        <v>7</v>
      </c>
      <c r="B12" s="60" t="s">
        <v>39</v>
      </c>
      <c r="C12" s="61" t="s">
        <v>110</v>
      </c>
      <c r="D12" s="60" t="str">
        <f>$D$36</f>
        <v>MTV Banteln</v>
      </c>
      <c r="E12" s="62" t="s">
        <v>21</v>
      </c>
      <c r="F12" s="186" t="str">
        <f>$D$39</f>
        <v>SG Borsum Harsum Achtum I</v>
      </c>
      <c r="G12" s="63">
        <v>3</v>
      </c>
      <c r="H12" s="64">
        <v>1</v>
      </c>
      <c r="I12" s="65">
        <v>96</v>
      </c>
      <c r="J12" s="66">
        <v>77</v>
      </c>
      <c r="K12" s="13"/>
      <c r="L12" s="14">
        <f>IF($G12+$H12&lt;&gt;4,"",IF($G12&gt;$H12,2,IF($G12=$H12,1,0)))</f>
        <v>2</v>
      </c>
      <c r="M12" s="15">
        <f>IF($G12+$H12&lt;&gt;4,"",2-$L12)</f>
        <v>0</v>
      </c>
      <c r="N12" s="16" t="str">
        <f t="shared" si="0"/>
        <v/>
      </c>
      <c r="O12" s="27"/>
      <c r="P12" s="27"/>
      <c r="Q12" s="27"/>
      <c r="R12" s="27"/>
      <c r="S12" s="27"/>
      <c r="T12" s="27"/>
      <c r="U12" s="27"/>
      <c r="V12" s="27"/>
      <c r="W12" s="27"/>
      <c r="X12" s="11"/>
      <c r="Y12" s="11"/>
      <c r="Z12" s="11"/>
      <c r="AA12" s="11"/>
      <c r="AB12" s="11"/>
    </row>
    <row r="13" spans="1:38" ht="12.75" customHeight="1" x14ac:dyDescent="0.2">
      <c r="A13" s="59">
        <v>8</v>
      </c>
      <c r="B13" s="60" t="s">
        <v>34</v>
      </c>
      <c r="C13" s="61" t="s">
        <v>118</v>
      </c>
      <c r="D13" s="60" t="str">
        <f>$D$38</f>
        <v>MTV 48 Hildesheim</v>
      </c>
      <c r="E13" s="62" t="s">
        <v>21</v>
      </c>
      <c r="F13" s="60" t="str">
        <f>$D$37</f>
        <v>TSV Brunkensen II</v>
      </c>
      <c r="G13" s="63">
        <v>2</v>
      </c>
      <c r="H13" s="64">
        <v>2</v>
      </c>
      <c r="I13" s="65">
        <v>86</v>
      </c>
      <c r="J13" s="66">
        <v>86</v>
      </c>
      <c r="K13" s="13"/>
      <c r="L13" s="14">
        <f>IF($G13+$H13&lt;&gt;4,"",IF($G13&gt;$H13,2,IF($G13=$H13,1,0)))</f>
        <v>1</v>
      </c>
      <c r="M13" s="15">
        <f>IF($G13+$H13&lt;&gt;4,"",2-$L13)</f>
        <v>1</v>
      </c>
      <c r="N13" s="16" t="str">
        <f t="shared" si="0"/>
        <v/>
      </c>
      <c r="O13" s="27"/>
      <c r="P13" s="27"/>
      <c r="Q13" s="27"/>
      <c r="R13" s="27"/>
      <c r="S13" s="27"/>
      <c r="T13" s="27"/>
      <c r="U13" s="27"/>
      <c r="V13" s="27"/>
      <c r="W13" s="27"/>
      <c r="X13" s="11"/>
      <c r="Y13" s="11"/>
      <c r="Z13" s="11"/>
      <c r="AA13" s="11"/>
      <c r="AB13" s="11"/>
    </row>
    <row r="14" spans="1:38" ht="12.75" customHeight="1" x14ac:dyDescent="0.2">
      <c r="A14" s="71"/>
      <c r="B14" s="72"/>
      <c r="C14" s="72"/>
      <c r="D14" s="72"/>
      <c r="E14" s="72"/>
      <c r="F14" s="72"/>
      <c r="G14" s="67"/>
      <c r="H14" s="68"/>
      <c r="I14" s="69"/>
      <c r="J14" s="70"/>
      <c r="K14" s="26"/>
      <c r="L14" s="24"/>
      <c r="M14" s="25"/>
      <c r="N14" s="16"/>
      <c r="O14" s="27"/>
      <c r="P14" s="27"/>
      <c r="Q14" s="27"/>
      <c r="R14" s="27"/>
      <c r="S14" s="27"/>
      <c r="T14" s="27"/>
      <c r="U14" s="27"/>
      <c r="V14" s="27"/>
      <c r="W14" s="27"/>
      <c r="X14" s="11"/>
      <c r="Y14" s="11"/>
      <c r="Z14" s="11"/>
      <c r="AA14" s="11"/>
      <c r="AB14" s="11"/>
    </row>
    <row r="15" spans="1:38" ht="12.75" customHeight="1" x14ac:dyDescent="0.2">
      <c r="A15" s="59">
        <v>9</v>
      </c>
      <c r="B15" s="60" t="s">
        <v>35</v>
      </c>
      <c r="C15" s="61" t="s">
        <v>119</v>
      </c>
      <c r="D15" s="60" t="str">
        <f>$D$37</f>
        <v>TSV Brunkensen II</v>
      </c>
      <c r="E15" s="62" t="s">
        <v>21</v>
      </c>
      <c r="F15" s="60" t="str">
        <f>$D$36</f>
        <v>MTV Banteln</v>
      </c>
      <c r="G15" s="63">
        <v>0</v>
      </c>
      <c r="H15" s="64">
        <v>4</v>
      </c>
      <c r="I15" s="65">
        <v>57</v>
      </c>
      <c r="J15" s="66">
        <v>100</v>
      </c>
      <c r="K15" s="13"/>
      <c r="L15" s="14">
        <f>IF($G15+$H15&lt;&gt;4,"",IF($G15&gt;$H15,2,IF($G15=$H15,1,0)))</f>
        <v>0</v>
      </c>
      <c r="M15" s="15">
        <f>IF($G15+$H15&lt;&gt;4,"",2-$L15)</f>
        <v>2</v>
      </c>
      <c r="N15" s="16" t="str">
        <f t="shared" si="0"/>
        <v/>
      </c>
      <c r="O15" s="27"/>
      <c r="P15" s="27"/>
      <c r="Q15" s="27"/>
      <c r="R15" s="27"/>
      <c r="S15" s="27"/>
      <c r="T15" s="27"/>
      <c r="U15" s="27"/>
      <c r="V15" s="27"/>
      <c r="W15" s="27"/>
      <c r="X15" s="11"/>
      <c r="Y15" s="11"/>
      <c r="Z15" s="11"/>
      <c r="AA15" s="11"/>
      <c r="AB15" s="11"/>
    </row>
    <row r="16" spans="1:38" ht="12.75" customHeight="1" x14ac:dyDescent="0.2">
      <c r="A16" s="59">
        <v>10</v>
      </c>
      <c r="B16" s="60" t="s">
        <v>35</v>
      </c>
      <c r="C16" s="61" t="s">
        <v>119</v>
      </c>
      <c r="D16" s="186" t="str">
        <f>$D$39</f>
        <v>SG Borsum Harsum Achtum I</v>
      </c>
      <c r="E16" s="62" t="s">
        <v>21</v>
      </c>
      <c r="F16" s="60" t="str">
        <f>$D$35</f>
        <v>SSG Algermissen II</v>
      </c>
      <c r="G16" s="63">
        <v>1</v>
      </c>
      <c r="H16" s="64">
        <v>3</v>
      </c>
      <c r="I16" s="65">
        <v>80</v>
      </c>
      <c r="J16" s="66">
        <v>95</v>
      </c>
      <c r="K16" s="13"/>
      <c r="L16" s="14">
        <f>IF($G16+$H16&lt;&gt;4,"",IF($G16&gt;$H16,2,IF($G16=$H16,1,0)))</f>
        <v>0</v>
      </c>
      <c r="M16" s="15">
        <f>IF($G16+$H16&lt;&gt;4,"",2-$L16)</f>
        <v>2</v>
      </c>
      <c r="N16" s="16" t="str">
        <f t="shared" si="0"/>
        <v/>
      </c>
      <c r="O16" s="27"/>
      <c r="P16" s="27"/>
      <c r="Q16" s="27"/>
      <c r="R16" s="27"/>
      <c r="S16" s="27"/>
      <c r="T16" s="27"/>
      <c r="U16" s="27"/>
      <c r="V16" s="27"/>
      <c r="W16" s="27"/>
      <c r="X16" s="11"/>
      <c r="Y16" s="11"/>
      <c r="Z16" s="11"/>
      <c r="AA16" s="11"/>
      <c r="AB16" s="11"/>
    </row>
    <row r="17" spans="1:34" ht="12.75" customHeight="1" x14ac:dyDescent="0.2">
      <c r="A17" s="71"/>
      <c r="B17" s="72"/>
      <c r="C17" s="72"/>
      <c r="D17" s="72"/>
      <c r="E17" s="72"/>
      <c r="F17" s="72"/>
      <c r="G17" s="67"/>
      <c r="H17" s="68"/>
      <c r="I17" s="69"/>
      <c r="J17" s="70"/>
      <c r="K17" s="26"/>
      <c r="L17" s="24"/>
      <c r="M17" s="25"/>
      <c r="N17" s="16" t="str">
        <f t="shared" si="0"/>
        <v/>
      </c>
      <c r="O17" s="27"/>
      <c r="P17" s="27"/>
      <c r="Q17" s="27"/>
      <c r="R17" s="27"/>
      <c r="S17" s="27"/>
      <c r="T17" s="27"/>
      <c r="U17" s="27"/>
      <c r="V17" s="27"/>
      <c r="W17" s="27"/>
      <c r="X17" s="11"/>
      <c r="Y17" s="11"/>
      <c r="Z17" s="11"/>
      <c r="AA17" s="11"/>
      <c r="AB17" s="11"/>
    </row>
    <row r="18" spans="1:34" ht="12.75" customHeight="1" x14ac:dyDescent="0.2">
      <c r="A18" s="59">
        <v>11</v>
      </c>
      <c r="B18" s="60" t="s">
        <v>39</v>
      </c>
      <c r="C18" s="61" t="s">
        <v>113</v>
      </c>
      <c r="D18" s="60" t="str">
        <f>$D$36</f>
        <v>MTV Banteln</v>
      </c>
      <c r="E18" s="62" t="s">
        <v>21</v>
      </c>
      <c r="F18" s="60" t="str">
        <f>$D$35</f>
        <v>SSG Algermissen II</v>
      </c>
      <c r="G18" s="63">
        <v>2</v>
      </c>
      <c r="H18" s="64">
        <v>2</v>
      </c>
      <c r="I18" s="65">
        <v>95</v>
      </c>
      <c r="J18" s="66">
        <v>92</v>
      </c>
      <c r="K18" s="13"/>
      <c r="L18" s="14">
        <f>IF($G18+$H18&lt;&gt;4,"",IF($G18&gt;$H18,2,IF($G18=$H18,1,0)))</f>
        <v>1</v>
      </c>
      <c r="M18" s="15">
        <f>IF($G18+$H18&lt;&gt;4,"",2-$L18)</f>
        <v>1</v>
      </c>
      <c r="N18" s="16" t="str">
        <f t="shared" si="0"/>
        <v/>
      </c>
      <c r="O18" s="27"/>
      <c r="P18" s="27"/>
      <c r="Q18" s="27"/>
      <c r="R18" s="27"/>
      <c r="S18" s="27"/>
      <c r="T18" s="27"/>
      <c r="U18" s="27"/>
      <c r="V18" s="27"/>
      <c r="W18" s="27"/>
      <c r="X18" s="11"/>
      <c r="Y18" s="11"/>
      <c r="Z18" s="11"/>
      <c r="AA18" s="11"/>
      <c r="AB18" s="11"/>
    </row>
    <row r="19" spans="1:34" ht="12.75" customHeight="1" x14ac:dyDescent="0.2">
      <c r="A19" s="59">
        <v>12</v>
      </c>
      <c r="B19" s="60" t="s">
        <v>35</v>
      </c>
      <c r="C19" s="61" t="s">
        <v>120</v>
      </c>
      <c r="D19" s="186" t="str">
        <f>$D$39</f>
        <v>SG Borsum Harsum Achtum I</v>
      </c>
      <c r="E19" s="62" t="s">
        <v>21</v>
      </c>
      <c r="F19" s="60" t="str">
        <f>$D$38</f>
        <v>MTV 48 Hildesheim</v>
      </c>
      <c r="G19" s="63">
        <v>3</v>
      </c>
      <c r="H19" s="64">
        <v>1</v>
      </c>
      <c r="I19" s="65">
        <v>100</v>
      </c>
      <c r="J19" s="66">
        <v>77</v>
      </c>
      <c r="K19" s="13"/>
      <c r="L19" s="14">
        <f>IF($G19+$H19&lt;&gt;4,"",IF($G19&gt;$H19,2,IF($G19=$H19,1,0)))</f>
        <v>2</v>
      </c>
      <c r="M19" s="15">
        <f>IF($G19+$H19&lt;&gt;4,"",2-$L19)</f>
        <v>0</v>
      </c>
      <c r="N19" s="16" t="str">
        <f t="shared" si="0"/>
        <v/>
      </c>
      <c r="O19" s="27"/>
      <c r="P19" s="27"/>
      <c r="Q19" s="27"/>
      <c r="R19" s="27"/>
      <c r="S19" s="27"/>
      <c r="T19" s="27"/>
      <c r="U19" s="27"/>
      <c r="V19" s="27"/>
      <c r="W19" s="27"/>
      <c r="X19" s="11"/>
      <c r="Y19" s="11"/>
      <c r="Z19" s="11"/>
      <c r="AA19" s="11"/>
      <c r="AB19" s="11"/>
    </row>
    <row r="20" spans="1:34" ht="12.75" customHeight="1" x14ac:dyDescent="0.2">
      <c r="A20" s="71"/>
      <c r="B20" s="72"/>
      <c r="C20" s="72"/>
      <c r="D20" s="72"/>
      <c r="E20" s="72"/>
      <c r="F20" s="72"/>
      <c r="G20" s="67"/>
      <c r="H20" s="68"/>
      <c r="I20" s="69"/>
      <c r="J20" s="70"/>
      <c r="K20" s="26"/>
      <c r="L20" s="24"/>
      <c r="M20" s="25"/>
      <c r="N20" s="16"/>
      <c r="O20" s="27"/>
      <c r="P20" s="27"/>
      <c r="Q20" s="27"/>
      <c r="R20" s="27"/>
      <c r="S20" s="27"/>
      <c r="T20" s="27"/>
      <c r="U20" s="27"/>
      <c r="V20" s="27"/>
      <c r="W20" s="27"/>
      <c r="X20" s="11"/>
      <c r="Y20" s="11"/>
      <c r="Z20" s="11"/>
      <c r="AA20" s="11"/>
      <c r="AB20" s="11"/>
    </row>
    <row r="21" spans="1:34" ht="12.75" customHeight="1" x14ac:dyDescent="0.2">
      <c r="A21" s="59">
        <v>13</v>
      </c>
      <c r="B21" s="60" t="s">
        <v>32</v>
      </c>
      <c r="C21" s="61" t="s">
        <v>149</v>
      </c>
      <c r="D21" s="60" t="str">
        <f>$D$35</f>
        <v>SSG Algermissen II</v>
      </c>
      <c r="E21" s="62" t="s">
        <v>21</v>
      </c>
      <c r="F21" s="60" t="str">
        <f>$D$37</f>
        <v>TSV Brunkensen II</v>
      </c>
      <c r="G21" s="63">
        <v>3</v>
      </c>
      <c r="H21" s="64">
        <v>1</v>
      </c>
      <c r="I21" s="65">
        <v>98</v>
      </c>
      <c r="J21" s="66">
        <v>90</v>
      </c>
      <c r="K21" s="13"/>
      <c r="L21" s="14">
        <f>IF($G21+$H21&lt;&gt;4,"",IF($G21&gt;$H21,2,IF($G21=$H21,1,0)))</f>
        <v>2</v>
      </c>
      <c r="M21" s="15">
        <f>IF($G21+$H21&lt;&gt;4,"",2-$L21)</f>
        <v>0</v>
      </c>
      <c r="N21" s="16" t="str">
        <f t="shared" si="0"/>
        <v/>
      </c>
    </row>
    <row r="22" spans="1:34" ht="12.75" customHeight="1" x14ac:dyDescent="0.2">
      <c r="A22" s="59">
        <v>14</v>
      </c>
      <c r="B22" s="60" t="s">
        <v>34</v>
      </c>
      <c r="C22" s="61" t="s">
        <v>121</v>
      </c>
      <c r="D22" s="60" t="str">
        <f>$D$38</f>
        <v>MTV 48 Hildesheim</v>
      </c>
      <c r="E22" s="62" t="s">
        <v>21</v>
      </c>
      <c r="F22" s="60" t="str">
        <f>$D$36</f>
        <v>MTV Banteln</v>
      </c>
      <c r="G22" s="63">
        <v>2</v>
      </c>
      <c r="H22" s="64">
        <v>2</v>
      </c>
      <c r="I22" s="65">
        <v>92</v>
      </c>
      <c r="J22" s="66">
        <v>90</v>
      </c>
      <c r="K22" s="13"/>
      <c r="L22" s="14">
        <f>IF($G22+$H22&lt;&gt;4,"",IF($G22&gt;$H22,2,IF($G22=$H22,1,0)))</f>
        <v>1</v>
      </c>
      <c r="M22" s="15">
        <f>IF($G22+$H22&lt;&gt;4,"",2-$L22)</f>
        <v>1</v>
      </c>
      <c r="N22" s="16" t="str">
        <f t="shared" si="0"/>
        <v/>
      </c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33"/>
      <c r="Z22" s="33"/>
      <c r="AA22" s="33"/>
      <c r="AB22" s="33"/>
      <c r="AC22" s="34"/>
      <c r="AD22" s="34"/>
      <c r="AE22" s="34"/>
      <c r="AF22" s="34"/>
      <c r="AG22" s="34"/>
      <c r="AH22" s="34"/>
    </row>
    <row r="23" spans="1:34" ht="12.75" customHeight="1" x14ac:dyDescent="0.2">
      <c r="A23" s="71"/>
      <c r="B23" s="72"/>
      <c r="C23" s="72"/>
      <c r="D23" s="72"/>
      <c r="E23" s="72"/>
      <c r="F23" s="72"/>
      <c r="G23" s="67"/>
      <c r="H23" s="68"/>
      <c r="I23" s="69"/>
      <c r="J23" s="70"/>
      <c r="K23" s="26"/>
      <c r="L23" s="24"/>
      <c r="M23" s="25"/>
      <c r="N23" s="16"/>
    </row>
    <row r="24" spans="1:34" ht="12.75" customHeight="1" x14ac:dyDescent="0.2">
      <c r="A24" s="59">
        <v>15</v>
      </c>
      <c r="B24" s="60" t="s">
        <v>34</v>
      </c>
      <c r="C24" s="61" t="s">
        <v>104</v>
      </c>
      <c r="D24" s="60" t="str">
        <f>$D$38</f>
        <v>MTV 48 Hildesheim</v>
      </c>
      <c r="E24" s="62" t="s">
        <v>21</v>
      </c>
      <c r="F24" s="60" t="str">
        <f>$D$35</f>
        <v>SSG Algermissen II</v>
      </c>
      <c r="G24" s="63">
        <v>0</v>
      </c>
      <c r="H24" s="64">
        <v>4</v>
      </c>
      <c r="I24" s="65">
        <v>77</v>
      </c>
      <c r="J24" s="66">
        <v>100</v>
      </c>
      <c r="K24" s="13"/>
      <c r="L24" s="14">
        <f>IF($G24+$H24&lt;&gt;4,"",IF($G24&gt;$H24,2,IF($G24=$H24,1,0)))</f>
        <v>0</v>
      </c>
      <c r="M24" s="15">
        <f>IF($G24+$H24&lt;&gt;4,"",2-$L24)</f>
        <v>2</v>
      </c>
      <c r="N24" s="16" t="str">
        <f t="shared" si="0"/>
        <v/>
      </c>
    </row>
    <row r="25" spans="1:34" ht="12.75" customHeight="1" x14ac:dyDescent="0.2">
      <c r="A25" s="59">
        <v>16</v>
      </c>
      <c r="B25" s="60" t="s">
        <v>34</v>
      </c>
      <c r="C25" s="61" t="s">
        <v>145</v>
      </c>
      <c r="D25" s="60" t="str">
        <f>$D$37</f>
        <v>TSV Brunkensen II</v>
      </c>
      <c r="E25" s="62" t="s">
        <v>21</v>
      </c>
      <c r="F25" s="186" t="str">
        <f>$D$39</f>
        <v>SG Borsum Harsum Achtum I</v>
      </c>
      <c r="G25" s="63">
        <v>1</v>
      </c>
      <c r="H25" s="64">
        <v>3</v>
      </c>
      <c r="I25" s="65">
        <v>63</v>
      </c>
      <c r="J25" s="66">
        <v>96</v>
      </c>
      <c r="K25" s="13"/>
      <c r="L25" s="14">
        <f>IF($G25+$H25&lt;&gt;4,"",IF($G25&gt;$H25,2,IF($G25=$H25,1,0)))</f>
        <v>0</v>
      </c>
      <c r="M25" s="15">
        <f>IF($G25+$H25&lt;&gt;4,"",2-$L25)</f>
        <v>2</v>
      </c>
      <c r="N25" s="16" t="str">
        <f t="shared" si="0"/>
        <v/>
      </c>
    </row>
    <row r="26" spans="1:34" ht="12.75" customHeight="1" x14ac:dyDescent="0.2">
      <c r="A26" s="71"/>
      <c r="B26" s="72"/>
      <c r="C26" s="72"/>
      <c r="D26" s="72"/>
      <c r="E26" s="72"/>
      <c r="F26" s="72"/>
      <c r="G26" s="67"/>
      <c r="H26" s="68"/>
      <c r="I26" s="69"/>
      <c r="J26" s="70"/>
      <c r="K26" s="26"/>
      <c r="L26" s="24"/>
      <c r="M26" s="25"/>
      <c r="N26" s="16"/>
    </row>
    <row r="27" spans="1:34" ht="12.75" customHeight="1" x14ac:dyDescent="0.2">
      <c r="A27" s="59">
        <v>17</v>
      </c>
      <c r="B27" s="60" t="s">
        <v>35</v>
      </c>
      <c r="C27" s="61" t="s">
        <v>122</v>
      </c>
      <c r="D27" s="186" t="str">
        <f>$D$39</f>
        <v>SG Borsum Harsum Achtum I</v>
      </c>
      <c r="E27" s="62" t="s">
        <v>21</v>
      </c>
      <c r="F27" s="60" t="str">
        <f>$D$36</f>
        <v>MTV Banteln</v>
      </c>
      <c r="G27" s="63">
        <v>1</v>
      </c>
      <c r="H27" s="64">
        <v>3</v>
      </c>
      <c r="I27" s="65">
        <v>76</v>
      </c>
      <c r="J27" s="66">
        <v>101</v>
      </c>
      <c r="K27" s="13"/>
      <c r="L27" s="14">
        <f>IF($G27+$H27&lt;&gt;4,"",IF($G27&gt;$H27,2,IF($G27=$H27,1,0)))</f>
        <v>0</v>
      </c>
      <c r="M27" s="15">
        <f>IF($G27+$H27&lt;&gt;4,"",2-$L27)</f>
        <v>2</v>
      </c>
      <c r="N27" s="16" t="str">
        <f t="shared" si="0"/>
        <v/>
      </c>
    </row>
    <row r="28" spans="1:34" ht="12.75" customHeight="1" x14ac:dyDescent="0.2">
      <c r="A28" s="59">
        <v>18</v>
      </c>
      <c r="B28" s="60" t="s">
        <v>32</v>
      </c>
      <c r="C28" s="61" t="s">
        <v>133</v>
      </c>
      <c r="D28" s="60" t="str">
        <f>$D$37</f>
        <v>TSV Brunkensen II</v>
      </c>
      <c r="E28" s="62" t="s">
        <v>21</v>
      </c>
      <c r="F28" s="60" t="str">
        <f>$D$38</f>
        <v>MTV 48 Hildesheim</v>
      </c>
      <c r="G28" s="63">
        <v>4</v>
      </c>
      <c r="H28" s="64">
        <v>0</v>
      </c>
      <c r="I28" s="65">
        <v>100</v>
      </c>
      <c r="J28" s="66">
        <v>87</v>
      </c>
      <c r="K28" s="13"/>
      <c r="L28" s="14">
        <f>IF($G28+$H28&lt;&gt;4,"",IF($G28&gt;$H28,2,IF($G28=$H28,1,0)))</f>
        <v>2</v>
      </c>
      <c r="M28" s="15">
        <f>IF($G28+$H28&lt;&gt;4,"",2-$L28)</f>
        <v>0</v>
      </c>
      <c r="N28" s="16" t="str">
        <f t="shared" si="0"/>
        <v/>
      </c>
    </row>
    <row r="29" spans="1:34" ht="12.75" customHeight="1" x14ac:dyDescent="0.2">
      <c r="A29" s="71"/>
      <c r="B29" s="72"/>
      <c r="C29" s="72"/>
      <c r="D29" s="72"/>
      <c r="E29" s="72"/>
      <c r="F29" s="72"/>
      <c r="G29" s="67"/>
      <c r="H29" s="68"/>
      <c r="I29" s="69"/>
      <c r="J29" s="70"/>
      <c r="K29" s="26"/>
      <c r="L29" s="24"/>
      <c r="M29" s="25"/>
      <c r="N29" s="16"/>
    </row>
    <row r="30" spans="1:34" ht="12.75" customHeight="1" x14ac:dyDescent="0.2">
      <c r="A30" s="59">
        <v>19</v>
      </c>
      <c r="B30" s="60" t="s">
        <v>39</v>
      </c>
      <c r="C30" s="61" t="s">
        <v>153</v>
      </c>
      <c r="D30" s="60" t="str">
        <f>$D$36</f>
        <v>MTV Banteln</v>
      </c>
      <c r="E30" s="62" t="s">
        <v>21</v>
      </c>
      <c r="F30" s="60" t="str">
        <f>$D$37</f>
        <v>TSV Brunkensen II</v>
      </c>
      <c r="G30" s="63">
        <v>4</v>
      </c>
      <c r="H30" s="64">
        <v>0</v>
      </c>
      <c r="I30" s="65">
        <v>101</v>
      </c>
      <c r="J30" s="66">
        <v>61</v>
      </c>
      <c r="K30" s="13"/>
      <c r="L30" s="14">
        <f>IF($G30+$H30&lt;&gt;4,"",IF($G30&gt;$H30,2,IF($G30=$H30,1,0)))</f>
        <v>2</v>
      </c>
      <c r="M30" s="15">
        <f>IF($G30+$H30&lt;&gt;4,"",2-$L30)</f>
        <v>0</v>
      </c>
      <c r="N30" s="16" t="str">
        <f t="shared" si="0"/>
        <v/>
      </c>
    </row>
    <row r="31" spans="1:34" ht="12.75" customHeight="1" x14ac:dyDescent="0.2">
      <c r="A31" s="59">
        <v>20</v>
      </c>
      <c r="B31" s="60" t="s">
        <v>32</v>
      </c>
      <c r="C31" s="61" t="s">
        <v>107</v>
      </c>
      <c r="D31" s="60" t="str">
        <f>$D$35</f>
        <v>SSG Algermissen II</v>
      </c>
      <c r="E31" s="62" t="s">
        <v>21</v>
      </c>
      <c r="F31" s="186" t="str">
        <f>$D$39</f>
        <v>SG Borsum Harsum Achtum I</v>
      </c>
      <c r="G31" s="63">
        <v>3</v>
      </c>
      <c r="H31" s="64">
        <v>1</v>
      </c>
      <c r="I31" s="65">
        <v>95</v>
      </c>
      <c r="J31" s="66">
        <v>76</v>
      </c>
      <c r="K31" s="13"/>
      <c r="L31" s="14">
        <f>IF($G31+$H31&lt;&gt;4,"",IF($G31&gt;$H31,2,IF($G31=$H31,1,0)))</f>
        <v>2</v>
      </c>
      <c r="M31" s="15">
        <f>IF($G31+$H31&lt;&gt;4,"",2-$L31)</f>
        <v>0</v>
      </c>
      <c r="N31" s="16" t="str">
        <f t="shared" si="0"/>
        <v/>
      </c>
    </row>
    <row r="32" spans="1:34" ht="12.75" customHeight="1" x14ac:dyDescent="0.2">
      <c r="A32" s="27"/>
      <c r="B32" s="27"/>
      <c r="C32" s="35"/>
      <c r="D32" s="13"/>
      <c r="E32" s="36"/>
      <c r="F32" s="37"/>
      <c r="L32" s="27"/>
      <c r="M32" s="27"/>
    </row>
    <row r="33" spans="1:34" s="34" customFormat="1" ht="12.75" customHeight="1" x14ac:dyDescent="0.2">
      <c r="A33" s="30" t="s">
        <v>22</v>
      </c>
      <c r="B33" s="38"/>
      <c r="C33" s="38"/>
      <c r="D33" s="39"/>
      <c r="E33" s="40"/>
      <c r="F33" s="39"/>
      <c r="G33" s="223">
        <f>SUM(G3:H32)</f>
        <v>80</v>
      </c>
      <c r="H33" s="223"/>
      <c r="I33" s="223">
        <f>SUM(I3:J32)</f>
        <v>3533</v>
      </c>
      <c r="J33" s="223"/>
      <c r="K33" s="38"/>
      <c r="L33" s="223">
        <f>SUM(L3:M32)</f>
        <v>40</v>
      </c>
      <c r="M33" s="223"/>
      <c r="N33" s="33"/>
      <c r="O33" s="31"/>
      <c r="P33" s="31"/>
      <c r="Q33" s="31"/>
      <c r="R33" s="31"/>
      <c r="S33" s="31"/>
      <c r="T33" s="31"/>
      <c r="U33" s="31"/>
      <c r="V33" s="31"/>
      <c r="W33" s="31"/>
      <c r="X33" s="13"/>
      <c r="Y33" s="13"/>
      <c r="Z33" s="13"/>
      <c r="AA33" s="13"/>
      <c r="AB33" s="13"/>
      <c r="AC33"/>
      <c r="AD33"/>
      <c r="AE33"/>
      <c r="AF33"/>
      <c r="AG33"/>
      <c r="AH33"/>
    </row>
    <row r="34" spans="1:34" x14ac:dyDescent="0.2">
      <c r="D34" s="37"/>
      <c r="E34" s="36"/>
      <c r="F34" s="37"/>
    </row>
    <row r="35" spans="1:34" x14ac:dyDescent="0.2">
      <c r="A35" s="42" t="s">
        <v>23</v>
      </c>
      <c r="B35" s="43"/>
      <c r="C35" s="44"/>
      <c r="D35" s="45" t="s">
        <v>33</v>
      </c>
      <c r="E35" s="36"/>
      <c r="F35" s="37"/>
      <c r="AD35" s="46" t="s">
        <v>24</v>
      </c>
      <c r="AE35" s="47"/>
      <c r="AF35" s="47"/>
      <c r="AG35" s="47"/>
      <c r="AH35" s="48"/>
    </row>
    <row r="36" spans="1:34" x14ac:dyDescent="0.2">
      <c r="A36" s="49"/>
      <c r="B36" s="49"/>
      <c r="C36" s="50"/>
      <c r="D36" s="45" t="s">
        <v>47</v>
      </c>
      <c r="E36" s="36"/>
      <c r="F36" s="37"/>
      <c r="AD36" s="51" t="s">
        <v>25</v>
      </c>
      <c r="AE36" s="52"/>
      <c r="AF36" s="52"/>
      <c r="AG36" s="52"/>
      <c r="AH36" s="53"/>
    </row>
    <row r="37" spans="1:34" x14ac:dyDescent="0.2">
      <c r="A37" s="31"/>
      <c r="B37" s="31"/>
      <c r="C37" s="54"/>
      <c r="D37" s="45" t="s">
        <v>50</v>
      </c>
      <c r="E37" s="36"/>
      <c r="F37" s="37"/>
      <c r="AD37" s="51" t="s">
        <v>26</v>
      </c>
      <c r="AE37" s="52"/>
      <c r="AF37" s="52"/>
      <c r="AG37" s="52"/>
      <c r="AH37" s="53"/>
    </row>
    <row r="38" spans="1:34" x14ac:dyDescent="0.2">
      <c r="A38" s="31"/>
      <c r="B38" s="31"/>
      <c r="C38" s="54"/>
      <c r="D38" s="45" t="s">
        <v>44</v>
      </c>
      <c r="E38" s="36"/>
      <c r="F38" s="37"/>
      <c r="AD38" s="51" t="s">
        <v>27</v>
      </c>
      <c r="AE38" s="52"/>
      <c r="AF38" s="52"/>
      <c r="AG38" s="52"/>
      <c r="AH38" s="53"/>
    </row>
    <row r="39" spans="1:34" x14ac:dyDescent="0.2">
      <c r="D39" s="45" t="s">
        <v>135</v>
      </c>
      <c r="E39" s="36"/>
      <c r="F39" s="37"/>
      <c r="AD39" s="55" t="s">
        <v>28</v>
      </c>
      <c r="AE39" s="56"/>
      <c r="AF39" s="56"/>
      <c r="AG39" s="56"/>
      <c r="AH39" s="57"/>
    </row>
  </sheetData>
  <mergeCells count="12">
    <mergeCell ref="O1:AA1"/>
    <mergeCell ref="AC1:AH1"/>
    <mergeCell ref="D2:F2"/>
    <mergeCell ref="G2:H2"/>
    <mergeCell ref="I2:J2"/>
    <mergeCell ref="L2:M2"/>
    <mergeCell ref="G33:H33"/>
    <mergeCell ref="I33:J33"/>
    <mergeCell ref="L33:M33"/>
    <mergeCell ref="A1:F1"/>
    <mergeCell ref="G1:J1"/>
    <mergeCell ref="L1:M1"/>
  </mergeCells>
  <pageMargins left="0.46" right="0.19685039370078741" top="0.59055118110236227" bottom="0.38" header="0.51181102362204722" footer="0.31"/>
  <pageSetup paperSize="9" scale="88" orientation="landscape" horizontalDpi="4294967293" verticalDpi="4294967293" r:id="rId1"/>
  <headerFooter alignWithMargins="0"/>
  <webPublishItems count="2">
    <webPublishItem id="11987" divId="Tabelle_2018_2019_11987" sourceType="range" sourceRef="A2:J31" destinationFile="W:\Daten\Web\hobby-volleyball\hobby-volleyball_web_files\StaffelC-Dateien.htm" autoRepublish="1"/>
    <webPublishItem id="12017" divId="Tabelle_2018_2019_12017" sourceType="range" sourceRef="AC1:AH7" destinationFile="W:\Daten\Web\hobby-volleyball\hobby-volleyball_web_files\StaffelCT-Dateien.htm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39"/>
  <sheetViews>
    <sheetView workbookViewId="0">
      <pane ySplit="2" topLeftCell="A3" activePane="bottomLeft" state="frozen"/>
      <selection activeCell="B30" sqref="B30:C31"/>
      <selection pane="bottomLeft" activeCell="AC1" sqref="AC1:AH1"/>
    </sheetView>
  </sheetViews>
  <sheetFormatPr baseColWidth="10" defaultRowHeight="12.75" x14ac:dyDescent="0.2"/>
  <cols>
    <col min="1" max="1" width="5.5703125" style="41" customWidth="1"/>
    <col min="2" max="2" width="3.7109375" style="41" customWidth="1"/>
    <col min="3" max="3" width="10.5703125" style="41" customWidth="1"/>
    <col min="4" max="4" width="20.7109375" style="41" customWidth="1"/>
    <col min="5" max="5" width="2.5703125" style="58" customWidth="1"/>
    <col min="6" max="6" width="20.7109375" style="41" customWidth="1"/>
    <col min="7" max="7" width="4.7109375" style="27" customWidth="1"/>
    <col min="8" max="8" width="4.42578125" style="27" customWidth="1"/>
    <col min="9" max="9" width="5.5703125" style="31" customWidth="1"/>
    <col min="10" max="10" width="5.85546875" style="31" customWidth="1"/>
    <col min="11" max="11" width="0.7109375" style="31" customWidth="1"/>
    <col min="12" max="13" width="5.85546875" style="31" customWidth="1"/>
    <col min="14" max="14" width="4.42578125" style="13" customWidth="1"/>
    <col min="15" max="15" width="5.140625" style="31" hidden="1" customWidth="1"/>
    <col min="16" max="16" width="20.7109375" style="31" hidden="1" customWidth="1"/>
    <col min="17" max="17" width="5.85546875" style="31" hidden="1" customWidth="1"/>
    <col min="18" max="23" width="5.5703125" style="31" hidden="1" customWidth="1"/>
    <col min="24" max="26" width="5.5703125" style="13" hidden="1" customWidth="1"/>
    <col min="27" max="27" width="9.5703125" style="13" hidden="1" customWidth="1"/>
    <col min="28" max="28" width="1.5703125" style="13" hidden="1" customWidth="1"/>
    <col min="29" max="29" width="5.42578125" customWidth="1"/>
    <col min="30" max="30" width="21.140625" customWidth="1"/>
    <col min="31" max="31" width="5.7109375" customWidth="1"/>
    <col min="32" max="34" width="8.42578125" customWidth="1"/>
  </cols>
  <sheetData>
    <row r="1" spans="1:38" s="5" customFormat="1" ht="21" customHeight="1" x14ac:dyDescent="0.2">
      <c r="A1" s="224" t="s">
        <v>55</v>
      </c>
      <c r="B1" s="225"/>
      <c r="C1" s="225"/>
      <c r="D1" s="225"/>
      <c r="E1" s="225"/>
      <c r="F1" s="226"/>
      <c r="G1" s="227" t="s">
        <v>0</v>
      </c>
      <c r="H1" s="228"/>
      <c r="I1" s="228"/>
      <c r="J1" s="229"/>
      <c r="K1" s="1"/>
      <c r="L1" s="230" t="s">
        <v>1</v>
      </c>
      <c r="M1" s="231"/>
      <c r="N1" s="2"/>
      <c r="O1" s="208" t="s">
        <v>2</v>
      </c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10"/>
      <c r="AB1" s="3"/>
      <c r="AC1" s="211" t="s">
        <v>154</v>
      </c>
      <c r="AD1" s="212"/>
      <c r="AE1" s="212"/>
      <c r="AF1" s="212"/>
      <c r="AG1" s="212"/>
      <c r="AH1" s="213"/>
      <c r="AI1" s="4"/>
      <c r="AJ1" s="4"/>
      <c r="AK1" s="4"/>
      <c r="AL1" s="4"/>
    </row>
    <row r="2" spans="1:38" s="4" customFormat="1" ht="35.25" customHeight="1" x14ac:dyDescent="0.2">
      <c r="A2" s="184" t="s">
        <v>3</v>
      </c>
      <c r="B2" s="184" t="s">
        <v>4</v>
      </c>
      <c r="C2" s="169" t="s">
        <v>5</v>
      </c>
      <c r="D2" s="214" t="str">
        <f>IF(D35="","Bitte zuerst die 5 Mannschaftsnamen unten ab Zeile 35 eingeben","Spielpaarung")</f>
        <v>Spielpaarung</v>
      </c>
      <c r="E2" s="215"/>
      <c r="F2" s="216"/>
      <c r="G2" s="217" t="s">
        <v>6</v>
      </c>
      <c r="H2" s="218"/>
      <c r="I2" s="219" t="s">
        <v>7</v>
      </c>
      <c r="J2" s="220"/>
      <c r="K2" s="168"/>
      <c r="L2" s="221" t="s">
        <v>8</v>
      </c>
      <c r="M2" s="222"/>
      <c r="N2" s="6"/>
      <c r="O2" s="7" t="s">
        <v>9</v>
      </c>
      <c r="P2" s="7" t="s">
        <v>10</v>
      </c>
      <c r="Q2" s="7" t="s">
        <v>11</v>
      </c>
      <c r="R2" s="8" t="s">
        <v>12</v>
      </c>
      <c r="S2" s="9" t="s">
        <v>13</v>
      </c>
      <c r="T2" s="7" t="s">
        <v>8</v>
      </c>
      <c r="U2" s="8" t="s">
        <v>14</v>
      </c>
      <c r="V2" s="9" t="s">
        <v>15</v>
      </c>
      <c r="W2" s="7" t="s">
        <v>16</v>
      </c>
      <c r="X2" s="9" t="s">
        <v>17</v>
      </c>
      <c r="Y2" s="9" t="s">
        <v>18</v>
      </c>
      <c r="Z2" s="7" t="s">
        <v>19</v>
      </c>
      <c r="AA2" s="10" t="s">
        <v>20</v>
      </c>
      <c r="AB2" s="11"/>
      <c r="AC2" s="12" t="s">
        <v>9</v>
      </c>
      <c r="AD2" s="12" t="s">
        <v>10</v>
      </c>
      <c r="AE2" s="12" t="s">
        <v>11</v>
      </c>
      <c r="AF2" s="12" t="s">
        <v>8</v>
      </c>
      <c r="AG2" s="12" t="s">
        <v>16</v>
      </c>
      <c r="AH2" s="12" t="s">
        <v>19</v>
      </c>
    </row>
    <row r="3" spans="1:38" ht="12.75" customHeight="1" x14ac:dyDescent="0.2">
      <c r="A3" s="59">
        <v>1</v>
      </c>
      <c r="B3" s="60" t="s">
        <v>35</v>
      </c>
      <c r="C3" s="61" t="s">
        <v>137</v>
      </c>
      <c r="D3" s="60" t="str">
        <f>$D$35</f>
        <v>CVJM Sarstedt</v>
      </c>
      <c r="E3" s="62" t="s">
        <v>21</v>
      </c>
      <c r="F3" s="60" t="str">
        <f>$D$36</f>
        <v>TuS Holle/Grasdorf I</v>
      </c>
      <c r="G3" s="63">
        <v>3</v>
      </c>
      <c r="H3" s="64">
        <v>1</v>
      </c>
      <c r="I3" s="65">
        <v>95</v>
      </c>
      <c r="J3" s="66">
        <v>85</v>
      </c>
      <c r="K3" s="13"/>
      <c r="L3" s="14">
        <f>IF($G3+$H3&lt;&gt;4,"",IF($G3&gt;$H3,2,IF($G3=$H3,1,0)))</f>
        <v>2</v>
      </c>
      <c r="M3" s="15">
        <f>IF($G3+$H3&lt;&gt;4,"",2-$L3)</f>
        <v>0</v>
      </c>
      <c r="N3" s="16" t="str">
        <f t="shared" ref="N3:N31" si="0">IF(AND(G3&lt;&gt;"",H3&lt;&gt;"",G3+H3&lt;&gt;4),"!!!","")</f>
        <v/>
      </c>
      <c r="O3" s="17">
        <f>RANK(AA3,$AA$3:$AA$7)</f>
        <v>1</v>
      </c>
      <c r="P3" s="18" t="str">
        <f>D35</f>
        <v>CVJM Sarstedt</v>
      </c>
      <c r="Q3" s="17">
        <f>(R3+S3)/2</f>
        <v>8</v>
      </c>
      <c r="R3" s="19">
        <f>SUMIF($D$3:$D$31,$P3,$L$3:$L$31)+SUMIF($F$3:$F$31,$P3,$M$3:$M$31)</f>
        <v>14</v>
      </c>
      <c r="S3" s="20">
        <f>SUMIF($D$3:$D$31,$P3,$M$3:$M$31)+SUMIF($F$3:$F$31,$P3,$L$3:$L$31)</f>
        <v>2</v>
      </c>
      <c r="T3" s="17" t="str">
        <f>R3&amp;" : "&amp;S3</f>
        <v>14 : 2</v>
      </c>
      <c r="U3" s="19">
        <f>SUMIF($D$3:$D$31,$P3,$G$3:$G$31)+SUMIF($F$3:$F$31,$P3,$H$3:$H$31)</f>
        <v>22</v>
      </c>
      <c r="V3" s="20">
        <f>SUMIF($D$3:$D$31,$P3,$H$3:$H$31)+SUMIF($F$3:$F$31,$P3,$G$3:$G$31)</f>
        <v>10</v>
      </c>
      <c r="W3" s="17" t="str">
        <f>U3&amp;" : "&amp;V3</f>
        <v>22 : 10</v>
      </c>
      <c r="X3" s="19">
        <f>SUMIF($D$3:$D$31,$P3,$I$3:$I$31)+SUMIF($F$3:$F$31,$P3,$J$3:$J$31)</f>
        <v>748</v>
      </c>
      <c r="Y3" s="20">
        <f>SUMIF($D$3:$D$31,$P3,$J$3:$J$31)+SUMIF($F$3:$F$31,$P3,$I$3:$I$31)</f>
        <v>643</v>
      </c>
      <c r="Z3" s="17" t="str">
        <f>X3&amp;" : "&amp;Y3</f>
        <v>748 : 643</v>
      </c>
      <c r="AA3" s="21">
        <f>R3*1000000000+(R3-S3)*10000000+(U3-V3)*10000+(X3-Y3)-ROW(P3)/100</f>
        <v>14120120104.969999</v>
      </c>
      <c r="AB3" s="11"/>
      <c r="AC3" s="93">
        <v>1</v>
      </c>
      <c r="AD3" s="94" t="str">
        <f>VLOOKUP($AC3,$O$3:$P$7,2,FALSE)</f>
        <v>CVJM Sarstedt</v>
      </c>
      <c r="AE3" s="93">
        <f>VLOOKUP($AC3,$O$3:$Z$7,3,FALSE)</f>
        <v>8</v>
      </c>
      <c r="AF3" s="93" t="str">
        <f>VLOOKUP($AC3,$O$3:$Z$7,6,FALSE)</f>
        <v>14 : 2</v>
      </c>
      <c r="AG3" s="93" t="str">
        <f>VLOOKUP($AC3,$O$3:$Z$7,9,FALSE)</f>
        <v>22 : 10</v>
      </c>
      <c r="AH3" s="93" t="str">
        <f>VLOOKUP($AC3,$O$3:$Z$7,12,FALSE)</f>
        <v>748 : 643</v>
      </c>
    </row>
    <row r="4" spans="1:38" ht="12.75" customHeight="1" x14ac:dyDescent="0.2">
      <c r="A4" s="59">
        <v>2</v>
      </c>
      <c r="B4" s="60" t="s">
        <v>29</v>
      </c>
      <c r="C4" s="61" t="s">
        <v>125</v>
      </c>
      <c r="D4" s="188" t="str">
        <f>D38</f>
        <v>MTV Bodenburg</v>
      </c>
      <c r="E4" s="189" t="s">
        <v>21</v>
      </c>
      <c r="F4" s="188" t="str">
        <f>D37</f>
        <v>SV Hildesia Diekholzen II</v>
      </c>
      <c r="G4" s="63">
        <v>4</v>
      </c>
      <c r="H4" s="64">
        <v>0</v>
      </c>
      <c r="I4" s="65">
        <v>100</v>
      </c>
      <c r="J4" s="66">
        <v>60</v>
      </c>
      <c r="K4" s="16"/>
      <c r="L4" s="14">
        <f>IF($G4+$H4&lt;&gt;4,"",IF($G4&gt;$H4,2,IF($G4=$H4,1,0)))</f>
        <v>2</v>
      </c>
      <c r="M4" s="15">
        <f>IF($G4+$H4&lt;&gt;4,"",2-$L4)</f>
        <v>0</v>
      </c>
      <c r="N4" s="16" t="str">
        <f t="shared" si="0"/>
        <v/>
      </c>
      <c r="O4" s="17">
        <f>RANK(AA4,$AA$3:$AA$7)</f>
        <v>5</v>
      </c>
      <c r="P4" s="18" t="str">
        <f>D36</f>
        <v>TuS Holle/Grasdorf I</v>
      </c>
      <c r="Q4" s="17">
        <f>(R4+S4)/2</f>
        <v>8</v>
      </c>
      <c r="R4" s="19">
        <f>SUMIF($D$3:$D$31,$P4,$L$3:$L$31)+SUMIF($F$3:$F$31,$P4,$M$3:$M$31)</f>
        <v>3</v>
      </c>
      <c r="S4" s="20">
        <f>SUMIF($D$3:$D$31,$P4,$M$3:$M$31)+SUMIF($F$3:$F$31,$P4,$L$3:$L$31)</f>
        <v>13</v>
      </c>
      <c r="T4" s="17" t="str">
        <f>R4&amp;" : "&amp;S4</f>
        <v>3 : 13</v>
      </c>
      <c r="U4" s="19">
        <f>SUMIF($D$3:$D$31,$P4,$G$3:$G$31)+SUMIF($F$3:$F$31,$P4,$H$3:$H$31)</f>
        <v>10</v>
      </c>
      <c r="V4" s="20">
        <f>SUMIF($D$3:$D$31,$P4,$H$3:$H$31)+SUMIF($F$3:$F$31,$P4,$G$3:$G$31)</f>
        <v>22</v>
      </c>
      <c r="W4" s="17" t="str">
        <f>U4&amp;" : "&amp;V4</f>
        <v>10 : 22</v>
      </c>
      <c r="X4" s="19">
        <f>SUMIF($D$3:$D$31,$P4,$I$3:$I$31)+SUMIF($F$3:$F$31,$P4,$J$3:$J$31)</f>
        <v>652</v>
      </c>
      <c r="Y4" s="20">
        <f>SUMIF($D$3:$D$31,$P4,$J$3:$J$31)+SUMIF($F$3:$F$31,$P4,$I$3:$I$31)</f>
        <v>752</v>
      </c>
      <c r="Z4" s="17" t="str">
        <f>X4&amp;" : "&amp;Y4</f>
        <v>652 : 752</v>
      </c>
      <c r="AA4" s="21">
        <f>R4*1000000000+(R4-S4)*10000000+(U4-V4)*10000+(X4-Y4)-ROW(P4)/100</f>
        <v>2899879899.96</v>
      </c>
      <c r="AB4" s="11"/>
      <c r="AC4" s="93">
        <v>2</v>
      </c>
      <c r="AD4" s="94" t="str">
        <f>VLOOKUP($AC4,$O$3:$Z$7,2,FALSE)</f>
        <v>TSV Sibbesse I</v>
      </c>
      <c r="AE4" s="93">
        <f>VLOOKUP($AC4,$O$3:$Z$7,3,FALSE)</f>
        <v>8</v>
      </c>
      <c r="AF4" s="93" t="str">
        <f>VLOOKUP($AC4,$O$3:$Z$7,6,FALSE)</f>
        <v>10 : 6</v>
      </c>
      <c r="AG4" s="93" t="str">
        <f>VLOOKUP($AC4,$O$3:$Z$7,9,FALSE)</f>
        <v>19 : 13</v>
      </c>
      <c r="AH4" s="93" t="str">
        <f>VLOOKUP($AC4,$O$3:$Z$7,12,FALSE)</f>
        <v>702 : 660</v>
      </c>
    </row>
    <row r="5" spans="1:38" ht="12.75" customHeight="1" x14ac:dyDescent="0.2">
      <c r="A5" s="71"/>
      <c r="B5" s="72"/>
      <c r="C5" s="72"/>
      <c r="D5" s="72"/>
      <c r="E5" s="72"/>
      <c r="F5" s="72"/>
      <c r="G5" s="67"/>
      <c r="H5" s="68"/>
      <c r="I5" s="69"/>
      <c r="J5" s="70"/>
      <c r="K5" s="26"/>
      <c r="L5" s="24"/>
      <c r="M5" s="25"/>
      <c r="N5" s="16"/>
      <c r="O5" s="17">
        <f>RANK(AA5,$AA$3:$AA$7)</f>
        <v>3</v>
      </c>
      <c r="P5" s="18" t="str">
        <f>D37</f>
        <v>SV Hildesia Diekholzen II</v>
      </c>
      <c r="Q5" s="17">
        <f>(R5+S5)/2</f>
        <v>8</v>
      </c>
      <c r="R5" s="19">
        <f>SUMIF($D$3:$D$31,$P5,$L$3:$L$31)+SUMIF($F$3:$F$31,$P5,$M$3:$M$31)</f>
        <v>7</v>
      </c>
      <c r="S5" s="20">
        <f>SUMIF($D$3:$D$31,$P5,$M$3:$M$31)+SUMIF($F$3:$F$31,$P5,$L$3:$L$31)</f>
        <v>9</v>
      </c>
      <c r="T5" s="17" t="str">
        <f>R5&amp;" : "&amp;S5</f>
        <v>7 : 9</v>
      </c>
      <c r="U5" s="19">
        <f>SUMIF($D$3:$D$31,$P5,$G$3:$G$31)+SUMIF($F$3:$F$31,$P5,$H$3:$H$31)</f>
        <v>14</v>
      </c>
      <c r="V5" s="20">
        <f>SUMIF($D$3:$D$31,$P5,$H$3:$H$31)+SUMIF($F$3:$F$31,$P5,$G$3:$G$31)</f>
        <v>18</v>
      </c>
      <c r="W5" s="17" t="str">
        <f>U5&amp;" : "&amp;V5</f>
        <v>14 : 18</v>
      </c>
      <c r="X5" s="19">
        <f>SUMIF($D$3:$D$31,$P5,$I$3:$I$31)+SUMIF($F$3:$F$31,$P5,$J$3:$J$31)</f>
        <v>673</v>
      </c>
      <c r="Y5" s="20">
        <f>SUMIF($D$3:$D$31,$P5,$J$3:$J$31)+SUMIF($F$3:$F$31,$P5,$I$3:$I$31)</f>
        <v>717</v>
      </c>
      <c r="Z5" s="17" t="str">
        <f>X5&amp;" : "&amp;Y5</f>
        <v>673 : 717</v>
      </c>
      <c r="AA5" s="21">
        <f>R5*1000000000+(R5-S5)*10000000+(U5-V5)*10000+(X5-Y5)-ROW(P5)/100</f>
        <v>6979959955.9499998</v>
      </c>
      <c r="AB5" s="11"/>
      <c r="AC5" s="93">
        <v>3</v>
      </c>
      <c r="AD5" s="94" t="str">
        <f>VLOOKUP($AC5,$O$3:$Z$7,2,FALSE)</f>
        <v>SV Hildesia Diekholzen II</v>
      </c>
      <c r="AE5" s="93">
        <f>VLOOKUP($AC5,$O$3:$Z$7,3,FALSE)</f>
        <v>8</v>
      </c>
      <c r="AF5" s="93" t="str">
        <f>VLOOKUP($AC5,$O$3:$Z$7,6,FALSE)</f>
        <v>7 : 9</v>
      </c>
      <c r="AG5" s="93" t="str">
        <f>VLOOKUP($AC5,$O$3:$Z$7,9,FALSE)</f>
        <v>14 : 18</v>
      </c>
      <c r="AH5" s="93" t="str">
        <f>VLOOKUP($AC5,$O$3:$Z$7,12,FALSE)</f>
        <v>673 : 717</v>
      </c>
    </row>
    <row r="6" spans="1:38" ht="12.75" customHeight="1" x14ac:dyDescent="0.2">
      <c r="A6" s="59">
        <v>3</v>
      </c>
      <c r="B6" s="60" t="s">
        <v>32</v>
      </c>
      <c r="C6" s="61" t="s">
        <v>93</v>
      </c>
      <c r="D6" s="60" t="str">
        <f>$D$39</f>
        <v>TSV Sibbesse I</v>
      </c>
      <c r="E6" s="62" t="s">
        <v>21</v>
      </c>
      <c r="F6" s="60" t="str">
        <f>$D$35</f>
        <v>CVJM Sarstedt</v>
      </c>
      <c r="G6" s="63">
        <v>1</v>
      </c>
      <c r="H6" s="64">
        <v>3</v>
      </c>
      <c r="I6" s="65">
        <v>66</v>
      </c>
      <c r="J6" s="66">
        <v>84</v>
      </c>
      <c r="K6" s="13"/>
      <c r="L6" s="14">
        <f>IF($G6+$H6&lt;&gt;4,"",IF($G6&gt;$H6,2,IF($G6=$H6,1,0)))</f>
        <v>0</v>
      </c>
      <c r="M6" s="15">
        <f>IF($G6+$H6&lt;&gt;4,"",2-$L6)</f>
        <v>2</v>
      </c>
      <c r="N6" s="16" t="str">
        <f t="shared" si="0"/>
        <v/>
      </c>
      <c r="O6" s="17">
        <f>RANK(AA6,$AA$3:$AA$7)</f>
        <v>4</v>
      </c>
      <c r="P6" s="18" t="str">
        <f>D38</f>
        <v>MTV Bodenburg</v>
      </c>
      <c r="Q6" s="17">
        <f>(R6+S6)/2</f>
        <v>8</v>
      </c>
      <c r="R6" s="19">
        <f>SUMIF($D$3:$D$31,$P6,$L$3:$L$31)+SUMIF($F$3:$F$31,$P6,$M$3:$M$31)</f>
        <v>6</v>
      </c>
      <c r="S6" s="20">
        <f>SUMIF($D$3:$D$31,$P6,$M$3:$M$31)+SUMIF($F$3:$F$31,$P6,$L$3:$L$31)</f>
        <v>10</v>
      </c>
      <c r="T6" s="17" t="str">
        <f>R6&amp;" : "&amp;S6</f>
        <v>6 : 10</v>
      </c>
      <c r="U6" s="19">
        <f>SUMIF($D$3:$D$31,$P6,$G$3:$G$31)+SUMIF($F$3:$F$31,$P6,$H$3:$H$31)</f>
        <v>15</v>
      </c>
      <c r="V6" s="20">
        <f>SUMIF($D$3:$D$31,$P6,$H$3:$H$31)+SUMIF($F$3:$F$31,$P6,$G$3:$G$31)</f>
        <v>17</v>
      </c>
      <c r="W6" s="17" t="str">
        <f>U6&amp;" : "&amp;V6</f>
        <v>15 : 17</v>
      </c>
      <c r="X6" s="19">
        <f>SUMIF($D$3:$D$31,$P6,$I$3:$I$31)+SUMIF($F$3:$F$31,$P6,$J$3:$J$31)</f>
        <v>714</v>
      </c>
      <c r="Y6" s="20">
        <f>SUMIF($D$3:$D$31,$P6,$J$3:$J$31)+SUMIF($F$3:$F$31,$P6,$I$3:$I$31)</f>
        <v>717</v>
      </c>
      <c r="Z6" s="17" t="str">
        <f>X6&amp;" : "&amp;Y6</f>
        <v>714 : 717</v>
      </c>
      <c r="AA6" s="21">
        <f>R6*1000000000+(R6-S6)*10000000+(U6-V6)*10000+(X6-Y6)-ROW(P6)/100</f>
        <v>5959979996.9399996</v>
      </c>
      <c r="AB6" s="11"/>
      <c r="AC6" s="93">
        <v>4</v>
      </c>
      <c r="AD6" s="94" t="str">
        <f>VLOOKUP($AC6,$O$3:$Z$7,2,FALSE)</f>
        <v>MTV Bodenburg</v>
      </c>
      <c r="AE6" s="93">
        <f>VLOOKUP($AC6,$O$3:$Z$7,3,FALSE)</f>
        <v>8</v>
      </c>
      <c r="AF6" s="93" t="str">
        <f>VLOOKUP($AC6,$O$3:$Z$7,6,FALSE)</f>
        <v>6 : 10</v>
      </c>
      <c r="AG6" s="93" t="str">
        <f>VLOOKUP($AC6,$O$3:$Z$7,9,FALSE)</f>
        <v>15 : 17</v>
      </c>
      <c r="AH6" s="93" t="str">
        <f>VLOOKUP($AC6,$O$3:$Z$7,12,FALSE)</f>
        <v>714 : 717</v>
      </c>
    </row>
    <row r="7" spans="1:38" ht="12.75" customHeight="1" x14ac:dyDescent="0.2">
      <c r="A7" s="59">
        <v>4</v>
      </c>
      <c r="B7" s="60" t="s">
        <v>39</v>
      </c>
      <c r="C7" s="61" t="s">
        <v>139</v>
      </c>
      <c r="D7" s="60" t="str">
        <f>$D$36</f>
        <v>TuS Holle/Grasdorf I</v>
      </c>
      <c r="E7" s="62" t="s">
        <v>21</v>
      </c>
      <c r="F7" s="60" t="str">
        <f>$D$38</f>
        <v>MTV Bodenburg</v>
      </c>
      <c r="G7" s="63">
        <v>3</v>
      </c>
      <c r="H7" s="64">
        <v>1</v>
      </c>
      <c r="I7" s="65">
        <v>102</v>
      </c>
      <c r="J7" s="66">
        <v>88</v>
      </c>
      <c r="K7" s="16"/>
      <c r="L7" s="14">
        <f>IF($G7+$H7&lt;&gt;4,"",IF($G7&gt;$H7,2,IF($G7=$H7,1,0)))</f>
        <v>2</v>
      </c>
      <c r="M7" s="15">
        <f>IF($G7+$H7&lt;&gt;4,"",2-$L7)</f>
        <v>0</v>
      </c>
      <c r="N7" s="16" t="str">
        <f t="shared" si="0"/>
        <v/>
      </c>
      <c r="O7" s="17">
        <f>RANK(AA7,$AA$3:$AA$7)</f>
        <v>2</v>
      </c>
      <c r="P7" s="18" t="str">
        <f>D39</f>
        <v>TSV Sibbesse I</v>
      </c>
      <c r="Q7" s="17">
        <f>(R7+S7)/2</f>
        <v>8</v>
      </c>
      <c r="R7" s="19">
        <f>SUMIF($D$3:$D$31,$P7,$L$3:$L$31)+SUMIF($F$3:$F$31,$P7,$M$3:$M$31)</f>
        <v>10</v>
      </c>
      <c r="S7" s="20">
        <f>SUMIF($D$3:$D$31,$P7,$M$3:$M$31)+SUMIF($F$3:$F$31,$P7,$L$3:$L$31)</f>
        <v>6</v>
      </c>
      <c r="T7" s="17" t="str">
        <f>R7&amp;" : "&amp;S7</f>
        <v>10 : 6</v>
      </c>
      <c r="U7" s="19">
        <f>SUMIF($D$3:$D$31,$P7,$G$3:$G$31)+SUMIF($F$3:$F$31,$P7,$H$3:$H$31)</f>
        <v>19</v>
      </c>
      <c r="V7" s="20">
        <f>SUMIF($D$3:$D$31,$P7,$H$3:$H$31)+SUMIF($F$3:$F$31,$P7,$G$3:$G$31)</f>
        <v>13</v>
      </c>
      <c r="W7" s="17" t="str">
        <f>U7&amp;" : "&amp;V7</f>
        <v>19 : 13</v>
      </c>
      <c r="X7" s="19">
        <f>SUMIF($D$3:$D$31,$P7,$I$3:$I$31)+SUMIF($F$3:$F$31,$P7,$J$3:$J$31)</f>
        <v>702</v>
      </c>
      <c r="Y7" s="20">
        <f>SUMIF($D$3:$D$31,$P7,$J$3:$J$31)+SUMIF($F$3:$F$31,$P7,$I$3:$I$31)</f>
        <v>660</v>
      </c>
      <c r="Z7" s="17" t="str">
        <f>X7&amp;" : "&amp;Y7</f>
        <v>702 : 660</v>
      </c>
      <c r="AA7" s="21">
        <f>R7*1000000000+(R7-S7)*10000000+(U7-V7)*10000+(X7-Y7)-ROW(P7)/100</f>
        <v>10040060041.93</v>
      </c>
      <c r="AB7" s="11"/>
      <c r="AC7" s="93">
        <v>5</v>
      </c>
      <c r="AD7" s="94" t="str">
        <f>VLOOKUP($AC7,$O$3:$Z$7,2,FALSE)</f>
        <v>TuS Holle/Grasdorf I</v>
      </c>
      <c r="AE7" s="93">
        <f>VLOOKUP($AC7,$O$3:$Z$7,3,FALSE)</f>
        <v>8</v>
      </c>
      <c r="AF7" s="93" t="str">
        <f>VLOOKUP($AC7,$O$3:$Z$7,6,FALSE)</f>
        <v>3 : 13</v>
      </c>
      <c r="AG7" s="93" t="str">
        <f>VLOOKUP($AC7,$O$3:$Z$7,9,FALSE)</f>
        <v>10 : 22</v>
      </c>
      <c r="AH7" s="93" t="str">
        <f>VLOOKUP($AC7,$O$3:$Z$7,12,FALSE)</f>
        <v>652 : 752</v>
      </c>
    </row>
    <row r="8" spans="1:38" ht="12.75" customHeight="1" x14ac:dyDescent="0.2">
      <c r="A8" s="71"/>
      <c r="B8" s="72"/>
      <c r="C8" s="72"/>
      <c r="D8" s="72"/>
      <c r="E8" s="72"/>
      <c r="F8" s="72"/>
      <c r="G8" s="67"/>
      <c r="H8" s="68"/>
      <c r="I8" s="69"/>
      <c r="J8" s="70"/>
      <c r="K8" s="26"/>
      <c r="L8" s="24"/>
      <c r="M8" s="25"/>
      <c r="N8" s="16"/>
      <c r="O8" s="27"/>
      <c r="P8" s="27"/>
      <c r="Q8" s="27"/>
      <c r="R8" s="27"/>
      <c r="S8" s="27"/>
      <c r="T8" s="27"/>
      <c r="U8" s="27"/>
      <c r="V8" s="27"/>
      <c r="W8" s="27"/>
      <c r="X8" s="11"/>
      <c r="Y8" s="11"/>
      <c r="Z8" s="11"/>
      <c r="AA8" s="11"/>
      <c r="AB8" s="11"/>
      <c r="AC8" s="28"/>
    </row>
    <row r="9" spans="1:38" ht="12.75" customHeight="1" x14ac:dyDescent="0.2">
      <c r="A9" s="59">
        <v>5</v>
      </c>
      <c r="B9" s="60" t="s">
        <v>35</v>
      </c>
      <c r="C9" s="61" t="s">
        <v>109</v>
      </c>
      <c r="D9" s="60" t="str">
        <f>$D$35</f>
        <v>CVJM Sarstedt</v>
      </c>
      <c r="E9" s="62" t="s">
        <v>21</v>
      </c>
      <c r="F9" s="60" t="str">
        <f>$D$38</f>
        <v>MTV Bodenburg</v>
      </c>
      <c r="G9" s="63">
        <v>3</v>
      </c>
      <c r="H9" s="64">
        <v>1</v>
      </c>
      <c r="I9" s="65">
        <v>98</v>
      </c>
      <c r="J9" s="66">
        <v>89</v>
      </c>
      <c r="K9" s="13"/>
      <c r="L9" s="14">
        <f>IF($G9+$H9&lt;&gt;4,"",IF($G9&gt;$H9,2,IF($G9=$H9,1,0)))</f>
        <v>2</v>
      </c>
      <c r="M9" s="15">
        <f>IF($G9+$H9&lt;&gt;4,"",2-$L9)</f>
        <v>0</v>
      </c>
      <c r="N9" s="16" t="str">
        <f t="shared" si="0"/>
        <v/>
      </c>
      <c r="O9" s="27"/>
      <c r="P9" s="27"/>
      <c r="Q9" s="27"/>
      <c r="R9" s="27"/>
      <c r="S9" s="27"/>
      <c r="T9" s="27"/>
      <c r="U9" s="27"/>
      <c r="V9" s="27"/>
      <c r="W9" s="27"/>
      <c r="X9" s="11"/>
      <c r="Y9" s="11"/>
      <c r="Z9" s="11"/>
      <c r="AA9" s="11"/>
      <c r="AB9" s="11"/>
      <c r="AC9" s="29" t="s">
        <v>22</v>
      </c>
      <c r="AD9" s="28"/>
      <c r="AE9" s="28"/>
      <c r="AF9" s="30">
        <f>SUM(R$3:S7)/2</f>
        <v>40</v>
      </c>
      <c r="AG9" s="30">
        <f>SUM(U$3:V7)/2</f>
        <v>80</v>
      </c>
      <c r="AH9" s="30">
        <f>SUM(X$3:Y7)/2</f>
        <v>3489</v>
      </c>
    </row>
    <row r="10" spans="1:38" ht="12.75" customHeight="1" x14ac:dyDescent="0.2">
      <c r="A10" s="59">
        <v>6</v>
      </c>
      <c r="B10" s="60" t="s">
        <v>29</v>
      </c>
      <c r="C10" s="61" t="s">
        <v>94</v>
      </c>
      <c r="D10" s="60" t="str">
        <f>$D$37</f>
        <v>SV Hildesia Diekholzen II</v>
      </c>
      <c r="E10" s="62" t="s">
        <v>21</v>
      </c>
      <c r="F10" s="60" t="str">
        <f>$D$39</f>
        <v>TSV Sibbesse I</v>
      </c>
      <c r="G10" s="63">
        <v>1</v>
      </c>
      <c r="H10" s="64">
        <v>3</v>
      </c>
      <c r="I10" s="65">
        <v>89</v>
      </c>
      <c r="J10" s="66">
        <v>89</v>
      </c>
      <c r="K10" s="16"/>
      <c r="L10" s="14">
        <f>IF($G10+$H10&lt;&gt;4,"",IF($G10&gt;$H10,2,IF($G10=$H10,1,0)))</f>
        <v>0</v>
      </c>
      <c r="M10" s="15">
        <f>IF($G10+$H10&lt;&gt;4,"",2-$L10)</f>
        <v>2</v>
      </c>
      <c r="N10" s="16" t="str">
        <f t="shared" si="0"/>
        <v/>
      </c>
      <c r="O10" s="27"/>
      <c r="P10" s="27"/>
      <c r="Q10" s="27"/>
      <c r="R10" s="27"/>
      <c r="S10" s="27"/>
      <c r="T10" s="27"/>
      <c r="U10" s="27"/>
      <c r="V10" s="27"/>
      <c r="W10" s="27"/>
      <c r="X10" s="11"/>
      <c r="Y10" s="11"/>
      <c r="Z10" s="11"/>
      <c r="AA10" s="11"/>
      <c r="AB10" s="11"/>
      <c r="AC10" s="28"/>
    </row>
    <row r="11" spans="1:38" ht="12.75" customHeight="1" x14ac:dyDescent="0.2">
      <c r="A11" s="71"/>
      <c r="B11" s="72"/>
      <c r="C11" s="72"/>
      <c r="D11" s="72"/>
      <c r="E11" s="72"/>
      <c r="F11" s="72"/>
      <c r="G11" s="67"/>
      <c r="H11" s="68"/>
      <c r="I11" s="69"/>
      <c r="J11" s="70"/>
      <c r="K11" s="26"/>
      <c r="L11" s="24"/>
      <c r="M11" s="25"/>
      <c r="N11" s="16"/>
      <c r="O11" s="27"/>
      <c r="P11" s="27"/>
      <c r="Q11" s="27"/>
      <c r="R11" s="27"/>
      <c r="S11" s="27"/>
      <c r="T11" s="27"/>
      <c r="U11" s="27"/>
      <c r="V11" s="27"/>
      <c r="W11" s="27"/>
      <c r="X11" s="11"/>
      <c r="Y11" s="11"/>
      <c r="Z11" s="11"/>
      <c r="AA11" s="11"/>
      <c r="AB11" s="11"/>
    </row>
    <row r="12" spans="1:38" ht="12.75" customHeight="1" x14ac:dyDescent="0.2">
      <c r="A12" s="59">
        <v>7</v>
      </c>
      <c r="B12" s="60" t="s">
        <v>39</v>
      </c>
      <c r="C12" s="61" t="s">
        <v>110</v>
      </c>
      <c r="D12" s="60" t="str">
        <f>$D$36</f>
        <v>TuS Holle/Grasdorf I</v>
      </c>
      <c r="E12" s="62" t="s">
        <v>21</v>
      </c>
      <c r="F12" s="60" t="str">
        <f>$D$37</f>
        <v>SV Hildesia Diekholzen II</v>
      </c>
      <c r="G12" s="63">
        <v>1</v>
      </c>
      <c r="H12" s="64">
        <v>3</v>
      </c>
      <c r="I12" s="65">
        <v>72</v>
      </c>
      <c r="J12" s="66">
        <v>93</v>
      </c>
      <c r="K12" s="13"/>
      <c r="L12" s="14">
        <f>IF($G12+$H12&lt;&gt;4,"",IF($G12&gt;$H12,2,IF($G12=$H12,1,0)))</f>
        <v>0</v>
      </c>
      <c r="M12" s="15">
        <f>IF($G12+$H12&lt;&gt;4,"",2-$L12)</f>
        <v>2</v>
      </c>
      <c r="N12" s="16" t="str">
        <f t="shared" si="0"/>
        <v/>
      </c>
      <c r="O12" s="27"/>
      <c r="P12" s="27"/>
      <c r="Q12" s="27"/>
      <c r="R12" s="27"/>
      <c r="S12" s="27"/>
      <c r="T12" s="27"/>
      <c r="U12" s="27"/>
      <c r="V12" s="27"/>
      <c r="W12" s="27"/>
      <c r="X12" s="11"/>
      <c r="Y12" s="11"/>
      <c r="Z12" s="11"/>
      <c r="AA12" s="11"/>
      <c r="AB12" s="11"/>
    </row>
    <row r="13" spans="1:38" ht="12.75" customHeight="1" x14ac:dyDescent="0.2">
      <c r="A13" s="59">
        <v>8</v>
      </c>
      <c r="B13" s="60" t="s">
        <v>29</v>
      </c>
      <c r="C13" s="61" t="s">
        <v>97</v>
      </c>
      <c r="D13" s="60" t="str">
        <f>$D$38</f>
        <v>MTV Bodenburg</v>
      </c>
      <c r="E13" s="62" t="s">
        <v>21</v>
      </c>
      <c r="F13" s="60" t="str">
        <f>$D$39</f>
        <v>TSV Sibbesse I</v>
      </c>
      <c r="G13" s="63">
        <v>2</v>
      </c>
      <c r="H13" s="64">
        <v>2</v>
      </c>
      <c r="I13" s="65">
        <v>81</v>
      </c>
      <c r="J13" s="66">
        <v>92</v>
      </c>
      <c r="K13" s="16"/>
      <c r="L13" s="14">
        <f>IF($G13+$H13&lt;&gt;4,"",IF($G13&gt;$H13,2,IF($G13=$H13,1,0)))</f>
        <v>1</v>
      </c>
      <c r="M13" s="15">
        <f>IF($G13+$H13&lt;&gt;4,"",2-$L13)</f>
        <v>1</v>
      </c>
      <c r="N13" s="16" t="str">
        <f t="shared" si="0"/>
        <v/>
      </c>
      <c r="O13" s="27"/>
      <c r="P13" s="27"/>
      <c r="Q13" s="27"/>
      <c r="R13" s="27"/>
      <c r="S13" s="27"/>
      <c r="T13" s="27"/>
      <c r="U13" s="27"/>
      <c r="V13" s="27"/>
      <c r="W13" s="27"/>
      <c r="X13" s="11"/>
      <c r="Y13" s="11"/>
      <c r="Z13" s="11"/>
      <c r="AA13" s="11"/>
      <c r="AB13" s="11"/>
    </row>
    <row r="14" spans="1:38" ht="12.75" customHeight="1" x14ac:dyDescent="0.2">
      <c r="A14" s="71"/>
      <c r="B14" s="72"/>
      <c r="C14" s="72"/>
      <c r="D14" s="72"/>
      <c r="E14" s="72"/>
      <c r="F14" s="72"/>
      <c r="G14" s="67"/>
      <c r="H14" s="68"/>
      <c r="I14" s="69"/>
      <c r="J14" s="70"/>
      <c r="K14" s="26"/>
      <c r="L14" s="24"/>
      <c r="M14" s="25"/>
      <c r="N14" s="16"/>
      <c r="O14" s="27"/>
      <c r="P14" s="27"/>
      <c r="Q14" s="27"/>
      <c r="R14" s="27"/>
      <c r="S14" s="27"/>
      <c r="T14" s="27"/>
      <c r="U14" s="27"/>
      <c r="V14" s="27"/>
      <c r="W14" s="27"/>
      <c r="X14" s="11"/>
      <c r="Y14" s="11"/>
      <c r="Z14" s="11"/>
      <c r="AA14" s="11"/>
      <c r="AB14" s="11"/>
    </row>
    <row r="15" spans="1:38" ht="12.75" customHeight="1" x14ac:dyDescent="0.2">
      <c r="A15" s="59">
        <v>9</v>
      </c>
      <c r="B15" s="60" t="s">
        <v>32</v>
      </c>
      <c r="C15" s="61" t="s">
        <v>99</v>
      </c>
      <c r="D15" s="60" t="str">
        <f>$D$39</f>
        <v>TSV Sibbesse I</v>
      </c>
      <c r="E15" s="62" t="s">
        <v>21</v>
      </c>
      <c r="F15" s="60" t="str">
        <f>$D$36</f>
        <v>TuS Holle/Grasdorf I</v>
      </c>
      <c r="G15" s="63">
        <v>4</v>
      </c>
      <c r="H15" s="64">
        <v>0</v>
      </c>
      <c r="I15" s="65">
        <v>100</v>
      </c>
      <c r="J15" s="66">
        <v>59</v>
      </c>
      <c r="K15" s="13"/>
      <c r="L15" s="14">
        <f>IF($G15+$H15&lt;&gt;4,"",IF($G15&gt;$H15,2,IF($G15=$H15,1,0)))</f>
        <v>2</v>
      </c>
      <c r="M15" s="15">
        <f>IF($G15+$H15&lt;&gt;4,"",2-$L15)</f>
        <v>0</v>
      </c>
      <c r="N15" s="16" t="str">
        <f t="shared" si="0"/>
        <v/>
      </c>
      <c r="O15" s="27"/>
      <c r="P15" s="27"/>
      <c r="Q15" s="27"/>
      <c r="R15" s="27"/>
      <c r="S15" s="27"/>
      <c r="T15" s="27"/>
      <c r="U15" s="27"/>
      <c r="V15" s="27"/>
      <c r="W15" s="27"/>
      <c r="X15" s="11"/>
      <c r="Y15" s="11"/>
      <c r="Z15" s="11"/>
      <c r="AA15" s="11"/>
      <c r="AB15" s="11"/>
    </row>
    <row r="16" spans="1:38" ht="12.75" customHeight="1" x14ac:dyDescent="0.2">
      <c r="A16" s="59">
        <v>10</v>
      </c>
      <c r="B16" s="60" t="s">
        <v>29</v>
      </c>
      <c r="C16" s="61" t="s">
        <v>112</v>
      </c>
      <c r="D16" s="60" t="str">
        <f>$D$37</f>
        <v>SV Hildesia Diekholzen II</v>
      </c>
      <c r="E16" s="62" t="s">
        <v>21</v>
      </c>
      <c r="F16" s="60" t="str">
        <f>$D$35</f>
        <v>CVJM Sarstedt</v>
      </c>
      <c r="G16" s="63">
        <v>1</v>
      </c>
      <c r="H16" s="64">
        <v>3</v>
      </c>
      <c r="I16" s="65">
        <v>79</v>
      </c>
      <c r="J16" s="66">
        <v>100</v>
      </c>
      <c r="K16" s="16"/>
      <c r="L16" s="14">
        <f>IF($G16+$H16&lt;&gt;4,"",IF($G16&gt;$H16,2,IF($G16=$H16,1,0)))</f>
        <v>0</v>
      </c>
      <c r="M16" s="15">
        <f>IF($G16+$H16&lt;&gt;4,"",2-$L16)</f>
        <v>2</v>
      </c>
      <c r="N16" s="16" t="str">
        <f t="shared" si="0"/>
        <v/>
      </c>
      <c r="O16" s="27"/>
      <c r="P16" s="27"/>
      <c r="Q16" s="27"/>
      <c r="R16" s="27"/>
      <c r="S16" s="27"/>
      <c r="T16" s="27"/>
      <c r="U16" s="27"/>
      <c r="V16" s="27"/>
      <c r="W16" s="27"/>
      <c r="X16" s="11"/>
      <c r="Y16" s="11"/>
      <c r="Z16" s="11"/>
      <c r="AA16" s="11"/>
      <c r="AB16" s="11"/>
    </row>
    <row r="17" spans="1:34" ht="12.75" customHeight="1" x14ac:dyDescent="0.2">
      <c r="A17" s="71"/>
      <c r="B17" s="72"/>
      <c r="C17" s="72"/>
      <c r="D17" s="72"/>
      <c r="E17" s="72"/>
      <c r="F17" s="72"/>
      <c r="G17" s="67"/>
      <c r="H17" s="68"/>
      <c r="I17" s="69"/>
      <c r="J17" s="70"/>
      <c r="K17" s="26"/>
      <c r="L17" s="24"/>
      <c r="M17" s="25"/>
      <c r="N17" s="16"/>
      <c r="O17" s="27"/>
      <c r="P17" s="27"/>
      <c r="Q17" s="27"/>
      <c r="R17" s="27"/>
      <c r="S17" s="27"/>
      <c r="T17" s="27"/>
      <c r="U17" s="27"/>
      <c r="V17" s="27"/>
      <c r="W17" s="27"/>
      <c r="X17" s="11"/>
      <c r="Y17" s="11"/>
      <c r="Z17" s="11"/>
      <c r="AA17" s="11"/>
      <c r="AB17" s="11"/>
    </row>
    <row r="18" spans="1:34" ht="12.75" customHeight="1" x14ac:dyDescent="0.2">
      <c r="A18" s="59">
        <v>11</v>
      </c>
      <c r="B18" s="60" t="s">
        <v>39</v>
      </c>
      <c r="C18" s="61" t="s">
        <v>113</v>
      </c>
      <c r="D18" s="60" t="str">
        <f>$D$36</f>
        <v>TuS Holle/Grasdorf I</v>
      </c>
      <c r="E18" s="62" t="s">
        <v>21</v>
      </c>
      <c r="F18" s="60" t="str">
        <f>$D$35</f>
        <v>CVJM Sarstedt</v>
      </c>
      <c r="G18" s="63">
        <v>1</v>
      </c>
      <c r="H18" s="64">
        <v>3</v>
      </c>
      <c r="I18" s="65">
        <v>77</v>
      </c>
      <c r="J18" s="66">
        <v>99</v>
      </c>
      <c r="K18" s="13"/>
      <c r="L18" s="14">
        <f>IF($G18+$H18&lt;&gt;4,"",IF($G18&gt;$H18,2,IF($G18=$H18,1,0)))</f>
        <v>0</v>
      </c>
      <c r="M18" s="15">
        <f>IF($G18+$H18&lt;&gt;4,"",2-$L18)</f>
        <v>2</v>
      </c>
      <c r="N18" s="16" t="str">
        <f t="shared" si="0"/>
        <v/>
      </c>
      <c r="O18" s="27"/>
      <c r="P18" s="27"/>
      <c r="Q18" s="27"/>
      <c r="R18" s="27"/>
      <c r="S18" s="27"/>
      <c r="T18" s="27"/>
      <c r="U18" s="27"/>
      <c r="V18" s="27"/>
      <c r="W18" s="27"/>
      <c r="X18" s="11"/>
      <c r="Y18" s="11"/>
      <c r="Z18" s="11"/>
      <c r="AA18" s="11"/>
      <c r="AB18" s="11"/>
    </row>
    <row r="19" spans="1:34" ht="12.75" customHeight="1" x14ac:dyDescent="0.2">
      <c r="A19" s="59">
        <v>12</v>
      </c>
      <c r="B19" s="60" t="s">
        <v>29</v>
      </c>
      <c r="C19" s="61" t="s">
        <v>91</v>
      </c>
      <c r="D19" s="60" t="str">
        <f>D37</f>
        <v>SV Hildesia Diekholzen II</v>
      </c>
      <c r="E19" s="62" t="s">
        <v>21</v>
      </c>
      <c r="F19" s="60" t="str">
        <f>D38</f>
        <v>MTV Bodenburg</v>
      </c>
      <c r="G19" s="63">
        <v>3</v>
      </c>
      <c r="H19" s="64">
        <v>1</v>
      </c>
      <c r="I19" s="65">
        <v>95</v>
      </c>
      <c r="J19" s="66">
        <v>90</v>
      </c>
      <c r="K19" s="16"/>
      <c r="L19" s="14">
        <f>IF($G19+$H19&lt;&gt;4,"",IF($G19&gt;$H19,2,IF($G19=$H19,1,0)))</f>
        <v>2</v>
      </c>
      <c r="M19" s="15">
        <f>IF($G19+$H19&lt;&gt;4,"",2-$L19)</f>
        <v>0</v>
      </c>
      <c r="N19" s="16" t="str">
        <f t="shared" si="0"/>
        <v/>
      </c>
      <c r="O19" s="27"/>
      <c r="P19" s="27"/>
      <c r="Q19" s="27"/>
      <c r="R19" s="27"/>
      <c r="S19" s="27"/>
      <c r="T19" s="27"/>
      <c r="U19" s="27"/>
      <c r="V19" s="27"/>
      <c r="W19" s="27"/>
      <c r="X19" s="11"/>
      <c r="Y19" s="11"/>
      <c r="Z19" s="11"/>
      <c r="AA19" s="11"/>
      <c r="AB19" s="11"/>
    </row>
    <row r="20" spans="1:34" ht="12.75" customHeight="1" x14ac:dyDescent="0.2">
      <c r="A20" s="71"/>
      <c r="B20" s="72"/>
      <c r="C20" s="72"/>
      <c r="D20" s="72"/>
      <c r="E20" s="72"/>
      <c r="F20" s="72"/>
      <c r="G20" s="67"/>
      <c r="H20" s="68"/>
      <c r="I20" s="69"/>
      <c r="J20" s="70"/>
      <c r="K20" s="26"/>
      <c r="L20" s="24"/>
      <c r="M20" s="25"/>
      <c r="N20" s="16"/>
      <c r="O20" s="27"/>
      <c r="P20" s="27"/>
      <c r="Q20" s="27"/>
      <c r="R20" s="27"/>
      <c r="S20" s="27"/>
      <c r="T20" s="27"/>
      <c r="U20" s="27"/>
      <c r="V20" s="27"/>
      <c r="W20" s="27"/>
      <c r="X20" s="11"/>
      <c r="Y20" s="11"/>
      <c r="Z20" s="11"/>
      <c r="AA20" s="11"/>
      <c r="AB20" s="11"/>
    </row>
    <row r="21" spans="1:34" ht="12.75" customHeight="1" x14ac:dyDescent="0.2">
      <c r="A21" s="59">
        <v>13</v>
      </c>
      <c r="B21" s="60" t="s">
        <v>35</v>
      </c>
      <c r="C21" s="61" t="s">
        <v>102</v>
      </c>
      <c r="D21" s="60" t="str">
        <f>$D$35</f>
        <v>CVJM Sarstedt</v>
      </c>
      <c r="E21" s="62" t="s">
        <v>21</v>
      </c>
      <c r="F21" s="60" t="str">
        <f>$D$39</f>
        <v>TSV Sibbesse I</v>
      </c>
      <c r="G21" s="63">
        <v>2</v>
      </c>
      <c r="H21" s="64">
        <v>2</v>
      </c>
      <c r="I21" s="65">
        <v>89</v>
      </c>
      <c r="J21" s="66">
        <v>81</v>
      </c>
      <c r="K21" s="13"/>
      <c r="L21" s="14">
        <f>IF($G21+$H21&lt;&gt;4,"",IF($G21&gt;$H21,2,IF($G21=$H21,1,0)))</f>
        <v>1</v>
      </c>
      <c r="M21" s="15">
        <f>IF($G21+$H21&lt;&gt;4,"",2-$L21)</f>
        <v>1</v>
      </c>
      <c r="N21" s="16" t="str">
        <f t="shared" si="0"/>
        <v/>
      </c>
    </row>
    <row r="22" spans="1:34" ht="12.75" customHeight="1" x14ac:dyDescent="0.2">
      <c r="A22" s="59">
        <v>14</v>
      </c>
      <c r="B22" s="60" t="s">
        <v>29</v>
      </c>
      <c r="C22" s="61" t="s">
        <v>101</v>
      </c>
      <c r="D22" s="60" t="str">
        <f>$D$38</f>
        <v>MTV Bodenburg</v>
      </c>
      <c r="E22" s="62" t="s">
        <v>21</v>
      </c>
      <c r="F22" s="60" t="str">
        <f>$D$36</f>
        <v>TuS Holle/Grasdorf I</v>
      </c>
      <c r="G22" s="63">
        <v>2</v>
      </c>
      <c r="H22" s="64">
        <v>2</v>
      </c>
      <c r="I22" s="65">
        <v>91</v>
      </c>
      <c r="J22" s="66">
        <v>96</v>
      </c>
      <c r="K22" s="16"/>
      <c r="L22" s="14">
        <f>IF($G22+$H22&lt;&gt;4,"",IF($G22&gt;$H22,2,IF($G22=$H22,1,0)))</f>
        <v>1</v>
      </c>
      <c r="M22" s="15">
        <f>IF($G22+$H22&lt;&gt;4,"",2-$L22)</f>
        <v>1</v>
      </c>
      <c r="N22" s="16" t="str">
        <f t="shared" si="0"/>
        <v/>
      </c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33"/>
      <c r="Z22" s="33"/>
      <c r="AA22" s="33"/>
      <c r="AB22" s="33"/>
      <c r="AC22" s="34"/>
      <c r="AD22" s="34"/>
      <c r="AE22" s="34"/>
      <c r="AF22" s="34"/>
      <c r="AG22" s="34"/>
      <c r="AH22" s="34"/>
    </row>
    <row r="23" spans="1:34" ht="12.75" customHeight="1" x14ac:dyDescent="0.2">
      <c r="A23" s="71"/>
      <c r="B23" s="72"/>
      <c r="C23" s="72"/>
      <c r="D23" s="72"/>
      <c r="E23" s="72"/>
      <c r="F23" s="72"/>
      <c r="G23" s="67"/>
      <c r="H23" s="68"/>
      <c r="I23" s="69"/>
      <c r="J23" s="70"/>
      <c r="K23" s="26"/>
      <c r="L23" s="24"/>
      <c r="M23" s="25"/>
      <c r="N23" s="16"/>
    </row>
    <row r="24" spans="1:34" ht="12.75" customHeight="1" x14ac:dyDescent="0.2">
      <c r="A24" s="59">
        <v>15</v>
      </c>
      <c r="B24" s="60" t="s">
        <v>29</v>
      </c>
      <c r="C24" s="61" t="s">
        <v>114</v>
      </c>
      <c r="D24" s="60" t="str">
        <f>$D$38</f>
        <v>MTV Bodenburg</v>
      </c>
      <c r="E24" s="62" t="s">
        <v>21</v>
      </c>
      <c r="F24" s="60" t="str">
        <f>$D$35</f>
        <v>CVJM Sarstedt</v>
      </c>
      <c r="G24" s="63">
        <v>2</v>
      </c>
      <c r="H24" s="64">
        <v>2</v>
      </c>
      <c r="I24" s="65">
        <v>87</v>
      </c>
      <c r="J24" s="66">
        <v>87</v>
      </c>
      <c r="K24" s="13"/>
      <c r="L24" s="14">
        <f>IF($G24+$H24&lt;&gt;4,"",IF($G24&gt;$H24,2,IF($G24=$H24,1,0)))</f>
        <v>1</v>
      </c>
      <c r="M24" s="15">
        <f>IF($G24+$H24&lt;&gt;4,"",2-$L24)</f>
        <v>1</v>
      </c>
      <c r="N24" s="16" t="str">
        <f t="shared" si="0"/>
        <v/>
      </c>
    </row>
    <row r="25" spans="1:34" ht="12.75" customHeight="1" x14ac:dyDescent="0.2">
      <c r="A25" s="59">
        <v>16</v>
      </c>
      <c r="B25" s="60" t="s">
        <v>32</v>
      </c>
      <c r="C25" s="61" t="s">
        <v>126</v>
      </c>
      <c r="D25" s="60" t="str">
        <f>$D$39</f>
        <v>TSV Sibbesse I</v>
      </c>
      <c r="E25" s="62" t="s">
        <v>21</v>
      </c>
      <c r="F25" s="60" t="str">
        <f>$D$37</f>
        <v>SV Hildesia Diekholzen II</v>
      </c>
      <c r="G25" s="63">
        <v>2</v>
      </c>
      <c r="H25" s="64">
        <v>2</v>
      </c>
      <c r="I25" s="65">
        <v>92</v>
      </c>
      <c r="J25" s="66">
        <v>87</v>
      </c>
      <c r="K25" s="16"/>
      <c r="L25" s="14">
        <f>IF($G25+$H25&lt;&gt;4,"",IF($G25&gt;$H25,2,IF($G25=$H25,1,0)))</f>
        <v>1</v>
      </c>
      <c r="M25" s="15">
        <f>IF($G25+$H25&lt;&gt;4,"",2-$L25)</f>
        <v>1</v>
      </c>
      <c r="N25" s="16" t="str">
        <f t="shared" si="0"/>
        <v/>
      </c>
    </row>
    <row r="26" spans="1:34" ht="12.75" customHeight="1" x14ac:dyDescent="0.2">
      <c r="A26" s="73"/>
      <c r="B26" s="72"/>
      <c r="C26" s="72"/>
      <c r="D26" s="72"/>
      <c r="E26" s="72"/>
      <c r="F26" s="72"/>
      <c r="G26" s="67"/>
      <c r="H26" s="68"/>
      <c r="I26" s="69"/>
      <c r="J26" s="70"/>
      <c r="K26" s="26"/>
      <c r="L26" s="24"/>
      <c r="M26" s="25"/>
      <c r="N26" s="16"/>
    </row>
    <row r="27" spans="1:34" ht="12.75" customHeight="1" x14ac:dyDescent="0.2">
      <c r="A27" s="59">
        <v>17</v>
      </c>
      <c r="B27" s="60" t="s">
        <v>29</v>
      </c>
      <c r="C27" s="61" t="s">
        <v>115</v>
      </c>
      <c r="D27" s="60" t="str">
        <f>$D$37</f>
        <v>SV Hildesia Diekholzen II</v>
      </c>
      <c r="E27" s="62" t="s">
        <v>21</v>
      </c>
      <c r="F27" s="60" t="str">
        <f>$D$36</f>
        <v>TuS Holle/Grasdorf I</v>
      </c>
      <c r="G27" s="63">
        <v>3</v>
      </c>
      <c r="H27" s="64">
        <v>1</v>
      </c>
      <c r="I27" s="65">
        <v>91</v>
      </c>
      <c r="J27" s="66">
        <v>78</v>
      </c>
      <c r="K27" s="13"/>
      <c r="L27" s="14">
        <f>IF($G27+$H27&lt;&gt;4,"",IF($G27&gt;$H27,2,IF($G27=$H27,1,0)))</f>
        <v>2</v>
      </c>
      <c r="M27" s="15">
        <f>IF($G27+$H27&lt;&gt;4,"",2-$L27)</f>
        <v>0</v>
      </c>
      <c r="N27" s="16" t="str">
        <f t="shared" si="0"/>
        <v/>
      </c>
    </row>
    <row r="28" spans="1:34" ht="12.75" customHeight="1" x14ac:dyDescent="0.2">
      <c r="A28" s="59">
        <v>18</v>
      </c>
      <c r="B28" s="60" t="s">
        <v>32</v>
      </c>
      <c r="C28" s="61" t="s">
        <v>105</v>
      </c>
      <c r="D28" s="60" t="str">
        <f>$D$39</f>
        <v>TSV Sibbesse I</v>
      </c>
      <c r="E28" s="62" t="s">
        <v>21</v>
      </c>
      <c r="F28" s="60" t="str">
        <f>$D$38</f>
        <v>MTV Bodenburg</v>
      </c>
      <c r="G28" s="63">
        <v>2</v>
      </c>
      <c r="H28" s="64">
        <v>2</v>
      </c>
      <c r="I28" s="65">
        <v>87</v>
      </c>
      <c r="J28" s="66">
        <v>88</v>
      </c>
      <c r="K28" s="16"/>
      <c r="L28" s="14">
        <f>IF($G28+$H28&lt;&gt;4,"",IF($G28&gt;$H28,2,IF($G28=$H28,1,0)))</f>
        <v>1</v>
      </c>
      <c r="M28" s="15">
        <f>IF($G28+$H28&lt;&gt;4,"",2-$L28)</f>
        <v>1</v>
      </c>
      <c r="N28" s="16" t="str">
        <f t="shared" si="0"/>
        <v/>
      </c>
      <c r="AD28" t="s">
        <v>58</v>
      </c>
    </row>
    <row r="29" spans="1:34" ht="12.75" customHeight="1" x14ac:dyDescent="0.2">
      <c r="A29" s="71"/>
      <c r="B29" s="72"/>
      <c r="C29" s="72"/>
      <c r="D29" s="72"/>
      <c r="E29" s="72"/>
      <c r="F29" s="72"/>
      <c r="G29" s="67"/>
      <c r="H29" s="68"/>
      <c r="I29" s="69"/>
      <c r="J29" s="70"/>
      <c r="K29" s="26"/>
      <c r="L29" s="24"/>
      <c r="M29" s="25"/>
      <c r="N29" s="16"/>
    </row>
    <row r="30" spans="1:34" ht="12.75" customHeight="1" x14ac:dyDescent="0.2">
      <c r="A30" s="59">
        <v>19</v>
      </c>
      <c r="B30" s="60" t="s">
        <v>39</v>
      </c>
      <c r="C30" s="61" t="s">
        <v>116</v>
      </c>
      <c r="D30" s="60" t="str">
        <f>$D$36</f>
        <v>TuS Holle/Grasdorf I</v>
      </c>
      <c r="E30" s="62" t="s">
        <v>21</v>
      </c>
      <c r="F30" s="60" t="str">
        <f>$D$39</f>
        <v>TSV Sibbesse I</v>
      </c>
      <c r="G30" s="63">
        <v>1</v>
      </c>
      <c r="H30" s="64">
        <v>3</v>
      </c>
      <c r="I30" s="65">
        <v>83</v>
      </c>
      <c r="J30" s="66">
        <v>95</v>
      </c>
      <c r="K30" s="13"/>
      <c r="L30" s="14">
        <f>IF($G30+$H30&lt;&gt;4,"",IF($G30&gt;$H30,2,IF($G30=$H30,1,0)))</f>
        <v>0</v>
      </c>
      <c r="M30" s="15">
        <f>IF($G30+$H30&lt;&gt;4,"",2-$L30)</f>
        <v>2</v>
      </c>
      <c r="N30" s="16" t="str">
        <f t="shared" si="0"/>
        <v/>
      </c>
    </row>
    <row r="31" spans="1:34" ht="12.75" customHeight="1" x14ac:dyDescent="0.2">
      <c r="A31" s="59">
        <v>20</v>
      </c>
      <c r="B31" s="60" t="s">
        <v>35</v>
      </c>
      <c r="C31" s="61" t="s">
        <v>127</v>
      </c>
      <c r="D31" s="60" t="str">
        <f>$D$35</f>
        <v>CVJM Sarstedt</v>
      </c>
      <c r="E31" s="62" t="s">
        <v>21</v>
      </c>
      <c r="F31" s="60" t="str">
        <f>$D$37</f>
        <v>SV Hildesia Diekholzen II</v>
      </c>
      <c r="G31" s="63">
        <v>3</v>
      </c>
      <c r="H31" s="64">
        <v>1</v>
      </c>
      <c r="I31" s="65">
        <v>96</v>
      </c>
      <c r="J31" s="66">
        <v>79</v>
      </c>
      <c r="K31" s="16"/>
      <c r="L31" s="14">
        <f>IF($G31+$H31&lt;&gt;4,"",IF($G31&gt;$H31,2,IF($G31=$H31,1,0)))</f>
        <v>2</v>
      </c>
      <c r="M31" s="15">
        <f>IF($G31+$H31&lt;&gt;4,"",2-$L31)</f>
        <v>0</v>
      </c>
      <c r="N31" s="16" t="str">
        <f t="shared" si="0"/>
        <v/>
      </c>
    </row>
    <row r="32" spans="1:34" ht="12.75" customHeight="1" x14ac:dyDescent="0.2">
      <c r="A32" s="27"/>
      <c r="B32" s="27"/>
      <c r="C32" s="35"/>
      <c r="D32" s="13"/>
      <c r="E32" s="36"/>
      <c r="F32" s="37"/>
      <c r="L32" s="27"/>
      <c r="M32" s="27"/>
    </row>
    <row r="33" spans="1:34" s="34" customFormat="1" ht="12.75" customHeight="1" x14ac:dyDescent="0.2">
      <c r="A33" s="30" t="s">
        <v>22</v>
      </c>
      <c r="B33" s="38"/>
      <c r="C33" s="38"/>
      <c r="D33" s="39"/>
      <c r="E33" s="40"/>
      <c r="F33" s="39"/>
      <c r="G33" s="223">
        <f>SUM(G3:H32)</f>
        <v>80</v>
      </c>
      <c r="H33" s="223"/>
      <c r="I33" s="223">
        <f>SUM(I3:J32)</f>
        <v>3489</v>
      </c>
      <c r="J33" s="223"/>
      <c r="K33" s="38"/>
      <c r="L33" s="223">
        <f>SUM(L3:M32)</f>
        <v>40</v>
      </c>
      <c r="M33" s="223"/>
      <c r="N33" s="33"/>
      <c r="O33" s="31"/>
      <c r="P33" s="31"/>
      <c r="Q33" s="31"/>
      <c r="R33" s="31"/>
      <c r="S33" s="31"/>
      <c r="T33" s="31"/>
      <c r="U33" s="31"/>
      <c r="V33" s="31"/>
      <c r="W33" s="31"/>
      <c r="X33" s="13"/>
      <c r="Y33" s="13"/>
      <c r="Z33" s="13"/>
      <c r="AA33" s="13"/>
      <c r="AB33" s="13"/>
      <c r="AC33"/>
      <c r="AD33"/>
      <c r="AE33"/>
      <c r="AF33"/>
      <c r="AG33"/>
      <c r="AH33"/>
    </row>
    <row r="34" spans="1:34" x14ac:dyDescent="0.2">
      <c r="D34" s="37"/>
      <c r="E34" s="36"/>
      <c r="F34" s="37"/>
    </row>
    <row r="35" spans="1:34" x14ac:dyDescent="0.2">
      <c r="A35" s="42" t="s">
        <v>23</v>
      </c>
      <c r="B35" s="43"/>
      <c r="C35" s="44"/>
      <c r="D35" s="45" t="s">
        <v>43</v>
      </c>
      <c r="E35" s="36"/>
      <c r="F35" s="37"/>
      <c r="AD35" s="46" t="s">
        <v>24</v>
      </c>
      <c r="AE35" s="47"/>
      <c r="AF35" s="47"/>
      <c r="AG35" s="47"/>
      <c r="AH35" s="48"/>
    </row>
    <row r="36" spans="1:34" x14ac:dyDescent="0.2">
      <c r="A36" s="49"/>
      <c r="B36" s="49"/>
      <c r="C36" s="50"/>
      <c r="D36" s="45" t="s">
        <v>123</v>
      </c>
      <c r="E36" s="36"/>
      <c r="F36" s="37"/>
      <c r="AD36" s="51" t="s">
        <v>25</v>
      </c>
      <c r="AE36" s="52"/>
      <c r="AF36" s="52"/>
      <c r="AG36" s="52"/>
      <c r="AH36" s="53"/>
    </row>
    <row r="37" spans="1:34" x14ac:dyDescent="0.2">
      <c r="A37" s="31"/>
      <c r="B37" s="31"/>
      <c r="C37" s="54"/>
      <c r="D37" s="45" t="s">
        <v>51</v>
      </c>
      <c r="E37" s="36"/>
      <c r="F37" s="37"/>
      <c r="AD37" s="51" t="s">
        <v>26</v>
      </c>
      <c r="AE37" s="52"/>
      <c r="AF37" s="52"/>
      <c r="AG37" s="52"/>
      <c r="AH37" s="53"/>
    </row>
    <row r="38" spans="1:34" x14ac:dyDescent="0.2">
      <c r="A38" s="31"/>
      <c r="B38" s="31"/>
      <c r="C38" s="54"/>
      <c r="D38" s="45" t="s">
        <v>48</v>
      </c>
      <c r="E38" s="36"/>
      <c r="F38" s="37"/>
      <c r="AD38" s="51" t="s">
        <v>27</v>
      </c>
      <c r="AE38" s="52"/>
      <c r="AF38" s="52"/>
      <c r="AG38" s="52"/>
      <c r="AH38" s="53"/>
    </row>
    <row r="39" spans="1:34" x14ac:dyDescent="0.2">
      <c r="D39" s="45" t="s">
        <v>124</v>
      </c>
      <c r="E39" s="36"/>
      <c r="F39" s="37"/>
      <c r="AD39" s="55" t="s">
        <v>28</v>
      </c>
      <c r="AE39" s="56"/>
      <c r="AF39" s="56"/>
      <c r="AG39" s="56"/>
      <c r="AH39" s="57"/>
    </row>
  </sheetData>
  <mergeCells count="12">
    <mergeCell ref="O1:AA1"/>
    <mergeCell ref="AC1:AH1"/>
    <mergeCell ref="D2:F2"/>
    <mergeCell ref="G2:H2"/>
    <mergeCell ref="I2:J2"/>
    <mergeCell ref="L2:M2"/>
    <mergeCell ref="G33:H33"/>
    <mergeCell ref="I33:J33"/>
    <mergeCell ref="L33:M33"/>
    <mergeCell ref="A1:F1"/>
    <mergeCell ref="G1:J1"/>
    <mergeCell ref="L1:M1"/>
  </mergeCells>
  <pageMargins left="0.46" right="0.19685039370078741" top="0.59055118110236227" bottom="0.38" header="0.51181102362204722" footer="0.31"/>
  <pageSetup paperSize="9" scale="88" orientation="landscape" horizontalDpi="4294967293" verticalDpi="4294967293" r:id="rId1"/>
  <headerFooter alignWithMargins="0"/>
  <webPublishItems count="2">
    <webPublishItem id="10265" divId="Tabelle_2018_2019_10265" sourceType="range" sourceRef="A2:J31" destinationFile="W:\Daten\Web\hobby-volleyball\hobby-volleyball_web_files\StaffelD-Dateien.htm" autoRepublish="1"/>
    <webPublishItem id="13803" divId="Tabelle_2018_2019_13803" sourceType="range" sourceRef="AC1:AH7" destinationFile="W:\Daten\Web\hobby-volleyball\hobby-volleyball_web_files\StaffelDT-Dateien.htm" autoRepublish="1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50"/>
  <sheetViews>
    <sheetView tabSelected="1" zoomScale="112" zoomScaleNormal="112" workbookViewId="0">
      <pane ySplit="2" topLeftCell="A3" activePane="bottomLeft" state="frozen"/>
      <selection sqref="A1:F1"/>
      <selection pane="bottomLeft" activeCell="AG19" sqref="AG19"/>
    </sheetView>
  </sheetViews>
  <sheetFormatPr baseColWidth="10" defaultRowHeight="12.75" x14ac:dyDescent="0.2"/>
  <cols>
    <col min="1" max="1" width="4.85546875" style="197" customWidth="1"/>
    <col min="2" max="2" width="3.7109375" style="197" customWidth="1"/>
    <col min="3" max="3" width="10.5703125" style="130" customWidth="1"/>
    <col min="4" max="4" width="22.85546875" style="130" customWidth="1"/>
    <col min="5" max="5" width="1.85546875" style="130" customWidth="1"/>
    <col min="6" max="6" width="22.5703125" style="130" customWidth="1"/>
    <col min="7" max="8" width="4.85546875" style="121" customWidth="1"/>
    <col min="9" max="9" width="5.7109375" style="124" customWidth="1"/>
    <col min="10" max="10" width="4.85546875" style="124" customWidth="1"/>
    <col min="11" max="11" width="0.7109375" style="150" customWidth="1"/>
    <col min="12" max="13" width="6" style="124" customWidth="1"/>
    <col min="14" max="14" width="3.7109375" style="125" customWidth="1"/>
    <col min="15" max="15" width="5.140625" style="124" hidden="1" customWidth="1"/>
    <col min="16" max="16" width="20.7109375" style="124" hidden="1" customWidth="1"/>
    <col min="17" max="17" width="5.85546875" style="124" hidden="1" customWidth="1"/>
    <col min="18" max="19" width="5.5703125" style="124" hidden="1" customWidth="1"/>
    <col min="20" max="20" width="6.5703125" style="124" hidden="1" customWidth="1"/>
    <col min="21" max="23" width="5.5703125" style="124" hidden="1" customWidth="1"/>
    <col min="24" max="25" width="5.5703125" style="125" hidden="1" customWidth="1"/>
    <col min="26" max="26" width="6.5703125" style="125" hidden="1" customWidth="1"/>
    <col min="27" max="27" width="9.5703125" style="125" hidden="1" customWidth="1"/>
    <col min="28" max="28" width="1.5703125" style="125" hidden="1" customWidth="1"/>
    <col min="29" max="29" width="5.42578125" style="118" customWidth="1"/>
    <col min="30" max="30" width="21" style="118" customWidth="1"/>
    <col min="31" max="31" width="6" style="118" customWidth="1"/>
    <col min="32" max="32" width="6.85546875" style="118" customWidth="1"/>
    <col min="33" max="33" width="7.28515625" style="118" customWidth="1"/>
    <col min="34" max="34" width="7.42578125" style="118" customWidth="1"/>
    <col min="35" max="256" width="11.42578125" style="118"/>
    <col min="257" max="257" width="5.5703125" style="118" customWidth="1"/>
    <col min="258" max="258" width="3.7109375" style="118" customWidth="1"/>
    <col min="259" max="259" width="10.5703125" style="118" customWidth="1"/>
    <col min="260" max="260" width="20.7109375" style="118" customWidth="1"/>
    <col min="261" max="261" width="2.5703125" style="118" customWidth="1"/>
    <col min="262" max="262" width="21.140625" style="118" customWidth="1"/>
    <col min="263" max="264" width="5.7109375" style="118" customWidth="1"/>
    <col min="265" max="266" width="6.7109375" style="118" customWidth="1"/>
    <col min="267" max="267" width="0.7109375" style="118" customWidth="1"/>
    <col min="268" max="269" width="6" style="118" customWidth="1"/>
    <col min="270" max="270" width="3.7109375" style="118" customWidth="1"/>
    <col min="271" max="284" width="0" style="118" hidden="1" customWidth="1"/>
    <col min="285" max="285" width="5.42578125" style="118" customWidth="1"/>
    <col min="286" max="286" width="20.5703125" style="118" bestFit="1" customWidth="1"/>
    <col min="287" max="287" width="5.85546875" style="118" customWidth="1"/>
    <col min="288" max="290" width="8.42578125" style="118" customWidth="1"/>
    <col min="291" max="512" width="11.42578125" style="118"/>
    <col min="513" max="513" width="5.5703125" style="118" customWidth="1"/>
    <col min="514" max="514" width="3.7109375" style="118" customWidth="1"/>
    <col min="515" max="515" width="10.5703125" style="118" customWidth="1"/>
    <col min="516" max="516" width="20.7109375" style="118" customWidth="1"/>
    <col min="517" max="517" width="2.5703125" style="118" customWidth="1"/>
    <col min="518" max="518" width="21.140625" style="118" customWidth="1"/>
    <col min="519" max="520" width="5.7109375" style="118" customWidth="1"/>
    <col min="521" max="522" width="6.7109375" style="118" customWidth="1"/>
    <col min="523" max="523" width="0.7109375" style="118" customWidth="1"/>
    <col min="524" max="525" width="6" style="118" customWidth="1"/>
    <col min="526" max="526" width="3.7109375" style="118" customWidth="1"/>
    <col min="527" max="540" width="0" style="118" hidden="1" customWidth="1"/>
    <col min="541" max="541" width="5.42578125" style="118" customWidth="1"/>
    <col min="542" max="542" width="20.5703125" style="118" bestFit="1" customWidth="1"/>
    <col min="543" max="543" width="5.85546875" style="118" customWidth="1"/>
    <col min="544" max="546" width="8.42578125" style="118" customWidth="1"/>
    <col min="547" max="768" width="11.42578125" style="118"/>
    <col min="769" max="769" width="5.5703125" style="118" customWidth="1"/>
    <col min="770" max="770" width="3.7109375" style="118" customWidth="1"/>
    <col min="771" max="771" width="10.5703125" style="118" customWidth="1"/>
    <col min="772" max="772" width="20.7109375" style="118" customWidth="1"/>
    <col min="773" max="773" width="2.5703125" style="118" customWidth="1"/>
    <col min="774" max="774" width="21.140625" style="118" customWidth="1"/>
    <col min="775" max="776" width="5.7109375" style="118" customWidth="1"/>
    <col min="777" max="778" width="6.7109375" style="118" customWidth="1"/>
    <col min="779" max="779" width="0.7109375" style="118" customWidth="1"/>
    <col min="780" max="781" width="6" style="118" customWidth="1"/>
    <col min="782" max="782" width="3.7109375" style="118" customWidth="1"/>
    <col min="783" max="796" width="0" style="118" hidden="1" customWidth="1"/>
    <col min="797" max="797" width="5.42578125" style="118" customWidth="1"/>
    <col min="798" max="798" width="20.5703125" style="118" bestFit="1" customWidth="1"/>
    <col min="799" max="799" width="5.85546875" style="118" customWidth="1"/>
    <col min="800" max="802" width="8.42578125" style="118" customWidth="1"/>
    <col min="803" max="1024" width="11.42578125" style="118"/>
    <col min="1025" max="1025" width="5.5703125" style="118" customWidth="1"/>
    <col min="1026" max="1026" width="3.7109375" style="118" customWidth="1"/>
    <col min="1027" max="1027" width="10.5703125" style="118" customWidth="1"/>
    <col min="1028" max="1028" width="20.7109375" style="118" customWidth="1"/>
    <col min="1029" max="1029" width="2.5703125" style="118" customWidth="1"/>
    <col min="1030" max="1030" width="21.140625" style="118" customWidth="1"/>
    <col min="1031" max="1032" width="5.7109375" style="118" customWidth="1"/>
    <col min="1033" max="1034" width="6.7109375" style="118" customWidth="1"/>
    <col min="1035" max="1035" width="0.7109375" style="118" customWidth="1"/>
    <col min="1036" max="1037" width="6" style="118" customWidth="1"/>
    <col min="1038" max="1038" width="3.7109375" style="118" customWidth="1"/>
    <col min="1039" max="1052" width="0" style="118" hidden="1" customWidth="1"/>
    <col min="1053" max="1053" width="5.42578125" style="118" customWidth="1"/>
    <col min="1054" max="1054" width="20.5703125" style="118" bestFit="1" customWidth="1"/>
    <col min="1055" max="1055" width="5.85546875" style="118" customWidth="1"/>
    <col min="1056" max="1058" width="8.42578125" style="118" customWidth="1"/>
    <col min="1059" max="1280" width="11.42578125" style="118"/>
    <col min="1281" max="1281" width="5.5703125" style="118" customWidth="1"/>
    <col min="1282" max="1282" width="3.7109375" style="118" customWidth="1"/>
    <col min="1283" max="1283" width="10.5703125" style="118" customWidth="1"/>
    <col min="1284" max="1284" width="20.7109375" style="118" customWidth="1"/>
    <col min="1285" max="1285" width="2.5703125" style="118" customWidth="1"/>
    <col min="1286" max="1286" width="21.140625" style="118" customWidth="1"/>
    <col min="1287" max="1288" width="5.7109375" style="118" customWidth="1"/>
    <col min="1289" max="1290" width="6.7109375" style="118" customWidth="1"/>
    <col min="1291" max="1291" width="0.7109375" style="118" customWidth="1"/>
    <col min="1292" max="1293" width="6" style="118" customWidth="1"/>
    <col min="1294" max="1294" width="3.7109375" style="118" customWidth="1"/>
    <col min="1295" max="1308" width="0" style="118" hidden="1" customWidth="1"/>
    <col min="1309" max="1309" width="5.42578125" style="118" customWidth="1"/>
    <col min="1310" max="1310" width="20.5703125" style="118" bestFit="1" customWidth="1"/>
    <col min="1311" max="1311" width="5.85546875" style="118" customWidth="1"/>
    <col min="1312" max="1314" width="8.42578125" style="118" customWidth="1"/>
    <col min="1315" max="1536" width="11.42578125" style="118"/>
    <col min="1537" max="1537" width="5.5703125" style="118" customWidth="1"/>
    <col min="1538" max="1538" width="3.7109375" style="118" customWidth="1"/>
    <col min="1539" max="1539" width="10.5703125" style="118" customWidth="1"/>
    <col min="1540" max="1540" width="20.7109375" style="118" customWidth="1"/>
    <col min="1541" max="1541" width="2.5703125" style="118" customWidth="1"/>
    <col min="1542" max="1542" width="21.140625" style="118" customWidth="1"/>
    <col min="1543" max="1544" width="5.7109375" style="118" customWidth="1"/>
    <col min="1545" max="1546" width="6.7109375" style="118" customWidth="1"/>
    <col min="1547" max="1547" width="0.7109375" style="118" customWidth="1"/>
    <col min="1548" max="1549" width="6" style="118" customWidth="1"/>
    <col min="1550" max="1550" width="3.7109375" style="118" customWidth="1"/>
    <col min="1551" max="1564" width="0" style="118" hidden="1" customWidth="1"/>
    <col min="1565" max="1565" width="5.42578125" style="118" customWidth="1"/>
    <col min="1566" max="1566" width="20.5703125" style="118" bestFit="1" customWidth="1"/>
    <col min="1567" max="1567" width="5.85546875" style="118" customWidth="1"/>
    <col min="1568" max="1570" width="8.42578125" style="118" customWidth="1"/>
    <col min="1571" max="1792" width="11.42578125" style="118"/>
    <col min="1793" max="1793" width="5.5703125" style="118" customWidth="1"/>
    <col min="1794" max="1794" width="3.7109375" style="118" customWidth="1"/>
    <col min="1795" max="1795" width="10.5703125" style="118" customWidth="1"/>
    <col min="1796" max="1796" width="20.7109375" style="118" customWidth="1"/>
    <col min="1797" max="1797" width="2.5703125" style="118" customWidth="1"/>
    <col min="1798" max="1798" width="21.140625" style="118" customWidth="1"/>
    <col min="1799" max="1800" width="5.7109375" style="118" customWidth="1"/>
    <col min="1801" max="1802" width="6.7109375" style="118" customWidth="1"/>
    <col min="1803" max="1803" width="0.7109375" style="118" customWidth="1"/>
    <col min="1804" max="1805" width="6" style="118" customWidth="1"/>
    <col min="1806" max="1806" width="3.7109375" style="118" customWidth="1"/>
    <col min="1807" max="1820" width="0" style="118" hidden="1" customWidth="1"/>
    <col min="1821" max="1821" width="5.42578125" style="118" customWidth="1"/>
    <col min="1822" max="1822" width="20.5703125" style="118" bestFit="1" customWidth="1"/>
    <col min="1823" max="1823" width="5.85546875" style="118" customWidth="1"/>
    <col min="1824" max="1826" width="8.42578125" style="118" customWidth="1"/>
    <col min="1827" max="2048" width="11.42578125" style="118"/>
    <col min="2049" max="2049" width="5.5703125" style="118" customWidth="1"/>
    <col min="2050" max="2050" width="3.7109375" style="118" customWidth="1"/>
    <col min="2051" max="2051" width="10.5703125" style="118" customWidth="1"/>
    <col min="2052" max="2052" width="20.7109375" style="118" customWidth="1"/>
    <col min="2053" max="2053" width="2.5703125" style="118" customWidth="1"/>
    <col min="2054" max="2054" width="21.140625" style="118" customWidth="1"/>
    <col min="2055" max="2056" width="5.7109375" style="118" customWidth="1"/>
    <col min="2057" max="2058" width="6.7109375" style="118" customWidth="1"/>
    <col min="2059" max="2059" width="0.7109375" style="118" customWidth="1"/>
    <col min="2060" max="2061" width="6" style="118" customWidth="1"/>
    <col min="2062" max="2062" width="3.7109375" style="118" customWidth="1"/>
    <col min="2063" max="2076" width="0" style="118" hidden="1" customWidth="1"/>
    <col min="2077" max="2077" width="5.42578125" style="118" customWidth="1"/>
    <col min="2078" max="2078" width="20.5703125" style="118" bestFit="1" customWidth="1"/>
    <col min="2079" max="2079" width="5.85546875" style="118" customWidth="1"/>
    <col min="2080" max="2082" width="8.42578125" style="118" customWidth="1"/>
    <col min="2083" max="2304" width="11.42578125" style="118"/>
    <col min="2305" max="2305" width="5.5703125" style="118" customWidth="1"/>
    <col min="2306" max="2306" width="3.7109375" style="118" customWidth="1"/>
    <col min="2307" max="2307" width="10.5703125" style="118" customWidth="1"/>
    <col min="2308" max="2308" width="20.7109375" style="118" customWidth="1"/>
    <col min="2309" max="2309" width="2.5703125" style="118" customWidth="1"/>
    <col min="2310" max="2310" width="21.140625" style="118" customWidth="1"/>
    <col min="2311" max="2312" width="5.7109375" style="118" customWidth="1"/>
    <col min="2313" max="2314" width="6.7109375" style="118" customWidth="1"/>
    <col min="2315" max="2315" width="0.7109375" style="118" customWidth="1"/>
    <col min="2316" max="2317" width="6" style="118" customWidth="1"/>
    <col min="2318" max="2318" width="3.7109375" style="118" customWidth="1"/>
    <col min="2319" max="2332" width="0" style="118" hidden="1" customWidth="1"/>
    <col min="2333" max="2333" width="5.42578125" style="118" customWidth="1"/>
    <col min="2334" max="2334" width="20.5703125" style="118" bestFit="1" customWidth="1"/>
    <col min="2335" max="2335" width="5.85546875" style="118" customWidth="1"/>
    <col min="2336" max="2338" width="8.42578125" style="118" customWidth="1"/>
    <col min="2339" max="2560" width="11.42578125" style="118"/>
    <col min="2561" max="2561" width="5.5703125" style="118" customWidth="1"/>
    <col min="2562" max="2562" width="3.7109375" style="118" customWidth="1"/>
    <col min="2563" max="2563" width="10.5703125" style="118" customWidth="1"/>
    <col min="2564" max="2564" width="20.7109375" style="118" customWidth="1"/>
    <col min="2565" max="2565" width="2.5703125" style="118" customWidth="1"/>
    <col min="2566" max="2566" width="21.140625" style="118" customWidth="1"/>
    <col min="2567" max="2568" width="5.7109375" style="118" customWidth="1"/>
    <col min="2569" max="2570" width="6.7109375" style="118" customWidth="1"/>
    <col min="2571" max="2571" width="0.7109375" style="118" customWidth="1"/>
    <col min="2572" max="2573" width="6" style="118" customWidth="1"/>
    <col min="2574" max="2574" width="3.7109375" style="118" customWidth="1"/>
    <col min="2575" max="2588" width="0" style="118" hidden="1" customWidth="1"/>
    <col min="2589" max="2589" width="5.42578125" style="118" customWidth="1"/>
    <col min="2590" max="2590" width="20.5703125" style="118" bestFit="1" customWidth="1"/>
    <col min="2591" max="2591" width="5.85546875" style="118" customWidth="1"/>
    <col min="2592" max="2594" width="8.42578125" style="118" customWidth="1"/>
    <col min="2595" max="2816" width="11.42578125" style="118"/>
    <col min="2817" max="2817" width="5.5703125" style="118" customWidth="1"/>
    <col min="2818" max="2818" width="3.7109375" style="118" customWidth="1"/>
    <col min="2819" max="2819" width="10.5703125" style="118" customWidth="1"/>
    <col min="2820" max="2820" width="20.7109375" style="118" customWidth="1"/>
    <col min="2821" max="2821" width="2.5703125" style="118" customWidth="1"/>
    <col min="2822" max="2822" width="21.140625" style="118" customWidth="1"/>
    <col min="2823" max="2824" width="5.7109375" style="118" customWidth="1"/>
    <col min="2825" max="2826" width="6.7109375" style="118" customWidth="1"/>
    <col min="2827" max="2827" width="0.7109375" style="118" customWidth="1"/>
    <col min="2828" max="2829" width="6" style="118" customWidth="1"/>
    <col min="2830" max="2830" width="3.7109375" style="118" customWidth="1"/>
    <col min="2831" max="2844" width="0" style="118" hidden="1" customWidth="1"/>
    <col min="2845" max="2845" width="5.42578125" style="118" customWidth="1"/>
    <col min="2846" max="2846" width="20.5703125" style="118" bestFit="1" customWidth="1"/>
    <col min="2847" max="2847" width="5.85546875" style="118" customWidth="1"/>
    <col min="2848" max="2850" width="8.42578125" style="118" customWidth="1"/>
    <col min="2851" max="3072" width="11.42578125" style="118"/>
    <col min="3073" max="3073" width="5.5703125" style="118" customWidth="1"/>
    <col min="3074" max="3074" width="3.7109375" style="118" customWidth="1"/>
    <col min="3075" max="3075" width="10.5703125" style="118" customWidth="1"/>
    <col min="3076" max="3076" width="20.7109375" style="118" customWidth="1"/>
    <col min="3077" max="3077" width="2.5703125" style="118" customWidth="1"/>
    <col min="3078" max="3078" width="21.140625" style="118" customWidth="1"/>
    <col min="3079" max="3080" width="5.7109375" style="118" customWidth="1"/>
    <col min="3081" max="3082" width="6.7109375" style="118" customWidth="1"/>
    <col min="3083" max="3083" width="0.7109375" style="118" customWidth="1"/>
    <col min="3084" max="3085" width="6" style="118" customWidth="1"/>
    <col min="3086" max="3086" width="3.7109375" style="118" customWidth="1"/>
    <col min="3087" max="3100" width="0" style="118" hidden="1" customWidth="1"/>
    <col min="3101" max="3101" width="5.42578125" style="118" customWidth="1"/>
    <col min="3102" max="3102" width="20.5703125" style="118" bestFit="1" customWidth="1"/>
    <col min="3103" max="3103" width="5.85546875" style="118" customWidth="1"/>
    <col min="3104" max="3106" width="8.42578125" style="118" customWidth="1"/>
    <col min="3107" max="3328" width="11.42578125" style="118"/>
    <col min="3329" max="3329" width="5.5703125" style="118" customWidth="1"/>
    <col min="3330" max="3330" width="3.7109375" style="118" customWidth="1"/>
    <col min="3331" max="3331" width="10.5703125" style="118" customWidth="1"/>
    <col min="3332" max="3332" width="20.7109375" style="118" customWidth="1"/>
    <col min="3333" max="3333" width="2.5703125" style="118" customWidth="1"/>
    <col min="3334" max="3334" width="21.140625" style="118" customWidth="1"/>
    <col min="3335" max="3336" width="5.7109375" style="118" customWidth="1"/>
    <col min="3337" max="3338" width="6.7109375" style="118" customWidth="1"/>
    <col min="3339" max="3339" width="0.7109375" style="118" customWidth="1"/>
    <col min="3340" max="3341" width="6" style="118" customWidth="1"/>
    <col min="3342" max="3342" width="3.7109375" style="118" customWidth="1"/>
    <col min="3343" max="3356" width="0" style="118" hidden="1" customWidth="1"/>
    <col min="3357" max="3357" width="5.42578125" style="118" customWidth="1"/>
    <col min="3358" max="3358" width="20.5703125" style="118" bestFit="1" customWidth="1"/>
    <col min="3359" max="3359" width="5.85546875" style="118" customWidth="1"/>
    <col min="3360" max="3362" width="8.42578125" style="118" customWidth="1"/>
    <col min="3363" max="3584" width="11.42578125" style="118"/>
    <col min="3585" max="3585" width="5.5703125" style="118" customWidth="1"/>
    <col min="3586" max="3586" width="3.7109375" style="118" customWidth="1"/>
    <col min="3587" max="3587" width="10.5703125" style="118" customWidth="1"/>
    <col min="3588" max="3588" width="20.7109375" style="118" customWidth="1"/>
    <col min="3589" max="3589" width="2.5703125" style="118" customWidth="1"/>
    <col min="3590" max="3590" width="21.140625" style="118" customWidth="1"/>
    <col min="3591" max="3592" width="5.7109375" style="118" customWidth="1"/>
    <col min="3593" max="3594" width="6.7109375" style="118" customWidth="1"/>
    <col min="3595" max="3595" width="0.7109375" style="118" customWidth="1"/>
    <col min="3596" max="3597" width="6" style="118" customWidth="1"/>
    <col min="3598" max="3598" width="3.7109375" style="118" customWidth="1"/>
    <col min="3599" max="3612" width="0" style="118" hidden="1" customWidth="1"/>
    <col min="3613" max="3613" width="5.42578125" style="118" customWidth="1"/>
    <col min="3614" max="3614" width="20.5703125" style="118" bestFit="1" customWidth="1"/>
    <col min="3615" max="3615" width="5.85546875" style="118" customWidth="1"/>
    <col min="3616" max="3618" width="8.42578125" style="118" customWidth="1"/>
    <col min="3619" max="3840" width="11.42578125" style="118"/>
    <col min="3841" max="3841" width="5.5703125" style="118" customWidth="1"/>
    <col min="3842" max="3842" width="3.7109375" style="118" customWidth="1"/>
    <col min="3843" max="3843" width="10.5703125" style="118" customWidth="1"/>
    <col min="3844" max="3844" width="20.7109375" style="118" customWidth="1"/>
    <col min="3845" max="3845" width="2.5703125" style="118" customWidth="1"/>
    <col min="3846" max="3846" width="21.140625" style="118" customWidth="1"/>
    <col min="3847" max="3848" width="5.7109375" style="118" customWidth="1"/>
    <col min="3849" max="3850" width="6.7109375" style="118" customWidth="1"/>
    <col min="3851" max="3851" width="0.7109375" style="118" customWidth="1"/>
    <col min="3852" max="3853" width="6" style="118" customWidth="1"/>
    <col min="3854" max="3854" width="3.7109375" style="118" customWidth="1"/>
    <col min="3855" max="3868" width="0" style="118" hidden="1" customWidth="1"/>
    <col min="3869" max="3869" width="5.42578125" style="118" customWidth="1"/>
    <col min="3870" max="3870" width="20.5703125" style="118" bestFit="1" customWidth="1"/>
    <col min="3871" max="3871" width="5.85546875" style="118" customWidth="1"/>
    <col min="3872" max="3874" width="8.42578125" style="118" customWidth="1"/>
    <col min="3875" max="4096" width="11.42578125" style="118"/>
    <col min="4097" max="4097" width="5.5703125" style="118" customWidth="1"/>
    <col min="4098" max="4098" width="3.7109375" style="118" customWidth="1"/>
    <col min="4099" max="4099" width="10.5703125" style="118" customWidth="1"/>
    <col min="4100" max="4100" width="20.7109375" style="118" customWidth="1"/>
    <col min="4101" max="4101" width="2.5703125" style="118" customWidth="1"/>
    <col min="4102" max="4102" width="21.140625" style="118" customWidth="1"/>
    <col min="4103" max="4104" width="5.7109375" style="118" customWidth="1"/>
    <col min="4105" max="4106" width="6.7109375" style="118" customWidth="1"/>
    <col min="4107" max="4107" width="0.7109375" style="118" customWidth="1"/>
    <col min="4108" max="4109" width="6" style="118" customWidth="1"/>
    <col min="4110" max="4110" width="3.7109375" style="118" customWidth="1"/>
    <col min="4111" max="4124" width="0" style="118" hidden="1" customWidth="1"/>
    <col min="4125" max="4125" width="5.42578125" style="118" customWidth="1"/>
    <col min="4126" max="4126" width="20.5703125" style="118" bestFit="1" customWidth="1"/>
    <col min="4127" max="4127" width="5.85546875" style="118" customWidth="1"/>
    <col min="4128" max="4130" width="8.42578125" style="118" customWidth="1"/>
    <col min="4131" max="4352" width="11.42578125" style="118"/>
    <col min="4353" max="4353" width="5.5703125" style="118" customWidth="1"/>
    <col min="4354" max="4354" width="3.7109375" style="118" customWidth="1"/>
    <col min="4355" max="4355" width="10.5703125" style="118" customWidth="1"/>
    <col min="4356" max="4356" width="20.7109375" style="118" customWidth="1"/>
    <col min="4357" max="4357" width="2.5703125" style="118" customWidth="1"/>
    <col min="4358" max="4358" width="21.140625" style="118" customWidth="1"/>
    <col min="4359" max="4360" width="5.7109375" style="118" customWidth="1"/>
    <col min="4361" max="4362" width="6.7109375" style="118" customWidth="1"/>
    <col min="4363" max="4363" width="0.7109375" style="118" customWidth="1"/>
    <col min="4364" max="4365" width="6" style="118" customWidth="1"/>
    <col min="4366" max="4366" width="3.7109375" style="118" customWidth="1"/>
    <col min="4367" max="4380" width="0" style="118" hidden="1" customWidth="1"/>
    <col min="4381" max="4381" width="5.42578125" style="118" customWidth="1"/>
    <col min="4382" max="4382" width="20.5703125" style="118" bestFit="1" customWidth="1"/>
    <col min="4383" max="4383" width="5.85546875" style="118" customWidth="1"/>
    <col min="4384" max="4386" width="8.42578125" style="118" customWidth="1"/>
    <col min="4387" max="4608" width="11.42578125" style="118"/>
    <col min="4609" max="4609" width="5.5703125" style="118" customWidth="1"/>
    <col min="4610" max="4610" width="3.7109375" style="118" customWidth="1"/>
    <col min="4611" max="4611" width="10.5703125" style="118" customWidth="1"/>
    <col min="4612" max="4612" width="20.7109375" style="118" customWidth="1"/>
    <col min="4613" max="4613" width="2.5703125" style="118" customWidth="1"/>
    <col min="4614" max="4614" width="21.140625" style="118" customWidth="1"/>
    <col min="4615" max="4616" width="5.7109375" style="118" customWidth="1"/>
    <col min="4617" max="4618" width="6.7109375" style="118" customWidth="1"/>
    <col min="4619" max="4619" width="0.7109375" style="118" customWidth="1"/>
    <col min="4620" max="4621" width="6" style="118" customWidth="1"/>
    <col min="4622" max="4622" width="3.7109375" style="118" customWidth="1"/>
    <col min="4623" max="4636" width="0" style="118" hidden="1" customWidth="1"/>
    <col min="4637" max="4637" width="5.42578125" style="118" customWidth="1"/>
    <col min="4638" max="4638" width="20.5703125" style="118" bestFit="1" customWidth="1"/>
    <col min="4639" max="4639" width="5.85546875" style="118" customWidth="1"/>
    <col min="4640" max="4642" width="8.42578125" style="118" customWidth="1"/>
    <col min="4643" max="4864" width="11.42578125" style="118"/>
    <col min="4865" max="4865" width="5.5703125" style="118" customWidth="1"/>
    <col min="4866" max="4866" width="3.7109375" style="118" customWidth="1"/>
    <col min="4867" max="4867" width="10.5703125" style="118" customWidth="1"/>
    <col min="4868" max="4868" width="20.7109375" style="118" customWidth="1"/>
    <col min="4869" max="4869" width="2.5703125" style="118" customWidth="1"/>
    <col min="4870" max="4870" width="21.140625" style="118" customWidth="1"/>
    <col min="4871" max="4872" width="5.7109375" style="118" customWidth="1"/>
    <col min="4873" max="4874" width="6.7109375" style="118" customWidth="1"/>
    <col min="4875" max="4875" width="0.7109375" style="118" customWidth="1"/>
    <col min="4876" max="4877" width="6" style="118" customWidth="1"/>
    <col min="4878" max="4878" width="3.7109375" style="118" customWidth="1"/>
    <col min="4879" max="4892" width="0" style="118" hidden="1" customWidth="1"/>
    <col min="4893" max="4893" width="5.42578125" style="118" customWidth="1"/>
    <col min="4894" max="4894" width="20.5703125" style="118" bestFit="1" customWidth="1"/>
    <col min="4895" max="4895" width="5.85546875" style="118" customWidth="1"/>
    <col min="4896" max="4898" width="8.42578125" style="118" customWidth="1"/>
    <col min="4899" max="5120" width="11.42578125" style="118"/>
    <col min="5121" max="5121" width="5.5703125" style="118" customWidth="1"/>
    <col min="5122" max="5122" width="3.7109375" style="118" customWidth="1"/>
    <col min="5123" max="5123" width="10.5703125" style="118" customWidth="1"/>
    <col min="5124" max="5124" width="20.7109375" style="118" customWidth="1"/>
    <col min="5125" max="5125" width="2.5703125" style="118" customWidth="1"/>
    <col min="5126" max="5126" width="21.140625" style="118" customWidth="1"/>
    <col min="5127" max="5128" width="5.7109375" style="118" customWidth="1"/>
    <col min="5129" max="5130" width="6.7109375" style="118" customWidth="1"/>
    <col min="5131" max="5131" width="0.7109375" style="118" customWidth="1"/>
    <col min="5132" max="5133" width="6" style="118" customWidth="1"/>
    <col min="5134" max="5134" width="3.7109375" style="118" customWidth="1"/>
    <col min="5135" max="5148" width="0" style="118" hidden="1" customWidth="1"/>
    <col min="5149" max="5149" width="5.42578125" style="118" customWidth="1"/>
    <col min="5150" max="5150" width="20.5703125" style="118" bestFit="1" customWidth="1"/>
    <col min="5151" max="5151" width="5.85546875" style="118" customWidth="1"/>
    <col min="5152" max="5154" width="8.42578125" style="118" customWidth="1"/>
    <col min="5155" max="5376" width="11.42578125" style="118"/>
    <col min="5377" max="5377" width="5.5703125" style="118" customWidth="1"/>
    <col min="5378" max="5378" width="3.7109375" style="118" customWidth="1"/>
    <col min="5379" max="5379" width="10.5703125" style="118" customWidth="1"/>
    <col min="5380" max="5380" width="20.7109375" style="118" customWidth="1"/>
    <col min="5381" max="5381" width="2.5703125" style="118" customWidth="1"/>
    <col min="5382" max="5382" width="21.140625" style="118" customWidth="1"/>
    <col min="5383" max="5384" width="5.7109375" style="118" customWidth="1"/>
    <col min="5385" max="5386" width="6.7109375" style="118" customWidth="1"/>
    <col min="5387" max="5387" width="0.7109375" style="118" customWidth="1"/>
    <col min="5388" max="5389" width="6" style="118" customWidth="1"/>
    <col min="5390" max="5390" width="3.7109375" style="118" customWidth="1"/>
    <col min="5391" max="5404" width="0" style="118" hidden="1" customWidth="1"/>
    <col min="5405" max="5405" width="5.42578125" style="118" customWidth="1"/>
    <col min="5406" max="5406" width="20.5703125" style="118" bestFit="1" customWidth="1"/>
    <col min="5407" max="5407" width="5.85546875" style="118" customWidth="1"/>
    <col min="5408" max="5410" width="8.42578125" style="118" customWidth="1"/>
    <col min="5411" max="5632" width="11.42578125" style="118"/>
    <col min="5633" max="5633" width="5.5703125" style="118" customWidth="1"/>
    <col min="5634" max="5634" width="3.7109375" style="118" customWidth="1"/>
    <col min="5635" max="5635" width="10.5703125" style="118" customWidth="1"/>
    <col min="5636" max="5636" width="20.7109375" style="118" customWidth="1"/>
    <col min="5637" max="5637" width="2.5703125" style="118" customWidth="1"/>
    <col min="5638" max="5638" width="21.140625" style="118" customWidth="1"/>
    <col min="5639" max="5640" width="5.7109375" style="118" customWidth="1"/>
    <col min="5641" max="5642" width="6.7109375" style="118" customWidth="1"/>
    <col min="5643" max="5643" width="0.7109375" style="118" customWidth="1"/>
    <col min="5644" max="5645" width="6" style="118" customWidth="1"/>
    <col min="5646" max="5646" width="3.7109375" style="118" customWidth="1"/>
    <col min="5647" max="5660" width="0" style="118" hidden="1" customWidth="1"/>
    <col min="5661" max="5661" width="5.42578125" style="118" customWidth="1"/>
    <col min="5662" max="5662" width="20.5703125" style="118" bestFit="1" customWidth="1"/>
    <col min="5663" max="5663" width="5.85546875" style="118" customWidth="1"/>
    <col min="5664" max="5666" width="8.42578125" style="118" customWidth="1"/>
    <col min="5667" max="5888" width="11.42578125" style="118"/>
    <col min="5889" max="5889" width="5.5703125" style="118" customWidth="1"/>
    <col min="5890" max="5890" width="3.7109375" style="118" customWidth="1"/>
    <col min="5891" max="5891" width="10.5703125" style="118" customWidth="1"/>
    <col min="5892" max="5892" width="20.7109375" style="118" customWidth="1"/>
    <col min="5893" max="5893" width="2.5703125" style="118" customWidth="1"/>
    <col min="5894" max="5894" width="21.140625" style="118" customWidth="1"/>
    <col min="5895" max="5896" width="5.7109375" style="118" customWidth="1"/>
    <col min="5897" max="5898" width="6.7109375" style="118" customWidth="1"/>
    <col min="5899" max="5899" width="0.7109375" style="118" customWidth="1"/>
    <col min="5900" max="5901" width="6" style="118" customWidth="1"/>
    <col min="5902" max="5902" width="3.7109375" style="118" customWidth="1"/>
    <col min="5903" max="5916" width="0" style="118" hidden="1" customWidth="1"/>
    <col min="5917" max="5917" width="5.42578125" style="118" customWidth="1"/>
    <col min="5918" max="5918" width="20.5703125" style="118" bestFit="1" customWidth="1"/>
    <col min="5919" max="5919" width="5.85546875" style="118" customWidth="1"/>
    <col min="5920" max="5922" width="8.42578125" style="118" customWidth="1"/>
    <col min="5923" max="6144" width="11.42578125" style="118"/>
    <col min="6145" max="6145" width="5.5703125" style="118" customWidth="1"/>
    <col min="6146" max="6146" width="3.7109375" style="118" customWidth="1"/>
    <col min="6147" max="6147" width="10.5703125" style="118" customWidth="1"/>
    <col min="6148" max="6148" width="20.7109375" style="118" customWidth="1"/>
    <col min="6149" max="6149" width="2.5703125" style="118" customWidth="1"/>
    <col min="6150" max="6150" width="21.140625" style="118" customWidth="1"/>
    <col min="6151" max="6152" width="5.7109375" style="118" customWidth="1"/>
    <col min="6153" max="6154" width="6.7109375" style="118" customWidth="1"/>
    <col min="6155" max="6155" width="0.7109375" style="118" customWidth="1"/>
    <col min="6156" max="6157" width="6" style="118" customWidth="1"/>
    <col min="6158" max="6158" width="3.7109375" style="118" customWidth="1"/>
    <col min="6159" max="6172" width="0" style="118" hidden="1" customWidth="1"/>
    <col min="6173" max="6173" width="5.42578125" style="118" customWidth="1"/>
    <col min="6174" max="6174" width="20.5703125" style="118" bestFit="1" customWidth="1"/>
    <col min="6175" max="6175" width="5.85546875" style="118" customWidth="1"/>
    <col min="6176" max="6178" width="8.42578125" style="118" customWidth="1"/>
    <col min="6179" max="6400" width="11.42578125" style="118"/>
    <col min="6401" max="6401" width="5.5703125" style="118" customWidth="1"/>
    <col min="6402" max="6402" width="3.7109375" style="118" customWidth="1"/>
    <col min="6403" max="6403" width="10.5703125" style="118" customWidth="1"/>
    <col min="6404" max="6404" width="20.7109375" style="118" customWidth="1"/>
    <col min="6405" max="6405" width="2.5703125" style="118" customWidth="1"/>
    <col min="6406" max="6406" width="21.140625" style="118" customWidth="1"/>
    <col min="6407" max="6408" width="5.7109375" style="118" customWidth="1"/>
    <col min="6409" max="6410" width="6.7109375" style="118" customWidth="1"/>
    <col min="6411" max="6411" width="0.7109375" style="118" customWidth="1"/>
    <col min="6412" max="6413" width="6" style="118" customWidth="1"/>
    <col min="6414" max="6414" width="3.7109375" style="118" customWidth="1"/>
    <col min="6415" max="6428" width="0" style="118" hidden="1" customWidth="1"/>
    <col min="6429" max="6429" width="5.42578125" style="118" customWidth="1"/>
    <col min="6430" max="6430" width="20.5703125" style="118" bestFit="1" customWidth="1"/>
    <col min="6431" max="6431" width="5.85546875" style="118" customWidth="1"/>
    <col min="6432" max="6434" width="8.42578125" style="118" customWidth="1"/>
    <col min="6435" max="6656" width="11.42578125" style="118"/>
    <col min="6657" max="6657" width="5.5703125" style="118" customWidth="1"/>
    <col min="6658" max="6658" width="3.7109375" style="118" customWidth="1"/>
    <col min="6659" max="6659" width="10.5703125" style="118" customWidth="1"/>
    <col min="6660" max="6660" width="20.7109375" style="118" customWidth="1"/>
    <col min="6661" max="6661" width="2.5703125" style="118" customWidth="1"/>
    <col min="6662" max="6662" width="21.140625" style="118" customWidth="1"/>
    <col min="6663" max="6664" width="5.7109375" style="118" customWidth="1"/>
    <col min="6665" max="6666" width="6.7109375" style="118" customWidth="1"/>
    <col min="6667" max="6667" width="0.7109375" style="118" customWidth="1"/>
    <col min="6668" max="6669" width="6" style="118" customWidth="1"/>
    <col min="6670" max="6670" width="3.7109375" style="118" customWidth="1"/>
    <col min="6671" max="6684" width="0" style="118" hidden="1" customWidth="1"/>
    <col min="6685" max="6685" width="5.42578125" style="118" customWidth="1"/>
    <col min="6686" max="6686" width="20.5703125" style="118" bestFit="1" customWidth="1"/>
    <col min="6687" max="6687" width="5.85546875" style="118" customWidth="1"/>
    <col min="6688" max="6690" width="8.42578125" style="118" customWidth="1"/>
    <col min="6691" max="6912" width="11.42578125" style="118"/>
    <col min="6913" max="6913" width="5.5703125" style="118" customWidth="1"/>
    <col min="6914" max="6914" width="3.7109375" style="118" customWidth="1"/>
    <col min="6915" max="6915" width="10.5703125" style="118" customWidth="1"/>
    <col min="6916" max="6916" width="20.7109375" style="118" customWidth="1"/>
    <col min="6917" max="6917" width="2.5703125" style="118" customWidth="1"/>
    <col min="6918" max="6918" width="21.140625" style="118" customWidth="1"/>
    <col min="6919" max="6920" width="5.7109375" style="118" customWidth="1"/>
    <col min="6921" max="6922" width="6.7109375" style="118" customWidth="1"/>
    <col min="6923" max="6923" width="0.7109375" style="118" customWidth="1"/>
    <col min="6924" max="6925" width="6" style="118" customWidth="1"/>
    <col min="6926" max="6926" width="3.7109375" style="118" customWidth="1"/>
    <col min="6927" max="6940" width="0" style="118" hidden="1" customWidth="1"/>
    <col min="6941" max="6941" width="5.42578125" style="118" customWidth="1"/>
    <col min="6942" max="6942" width="20.5703125" style="118" bestFit="1" customWidth="1"/>
    <col min="6943" max="6943" width="5.85546875" style="118" customWidth="1"/>
    <col min="6944" max="6946" width="8.42578125" style="118" customWidth="1"/>
    <col min="6947" max="7168" width="11.42578125" style="118"/>
    <col min="7169" max="7169" width="5.5703125" style="118" customWidth="1"/>
    <col min="7170" max="7170" width="3.7109375" style="118" customWidth="1"/>
    <col min="7171" max="7171" width="10.5703125" style="118" customWidth="1"/>
    <col min="7172" max="7172" width="20.7109375" style="118" customWidth="1"/>
    <col min="7173" max="7173" width="2.5703125" style="118" customWidth="1"/>
    <col min="7174" max="7174" width="21.140625" style="118" customWidth="1"/>
    <col min="7175" max="7176" width="5.7109375" style="118" customWidth="1"/>
    <col min="7177" max="7178" width="6.7109375" style="118" customWidth="1"/>
    <col min="7179" max="7179" width="0.7109375" style="118" customWidth="1"/>
    <col min="7180" max="7181" width="6" style="118" customWidth="1"/>
    <col min="7182" max="7182" width="3.7109375" style="118" customWidth="1"/>
    <col min="7183" max="7196" width="0" style="118" hidden="1" customWidth="1"/>
    <col min="7197" max="7197" width="5.42578125" style="118" customWidth="1"/>
    <col min="7198" max="7198" width="20.5703125" style="118" bestFit="1" customWidth="1"/>
    <col min="7199" max="7199" width="5.85546875" style="118" customWidth="1"/>
    <col min="7200" max="7202" width="8.42578125" style="118" customWidth="1"/>
    <col min="7203" max="7424" width="11.42578125" style="118"/>
    <col min="7425" max="7425" width="5.5703125" style="118" customWidth="1"/>
    <col min="7426" max="7426" width="3.7109375" style="118" customWidth="1"/>
    <col min="7427" max="7427" width="10.5703125" style="118" customWidth="1"/>
    <col min="7428" max="7428" width="20.7109375" style="118" customWidth="1"/>
    <col min="7429" max="7429" width="2.5703125" style="118" customWidth="1"/>
    <col min="7430" max="7430" width="21.140625" style="118" customWidth="1"/>
    <col min="7431" max="7432" width="5.7109375" style="118" customWidth="1"/>
    <col min="7433" max="7434" width="6.7109375" style="118" customWidth="1"/>
    <col min="7435" max="7435" width="0.7109375" style="118" customWidth="1"/>
    <col min="7436" max="7437" width="6" style="118" customWidth="1"/>
    <col min="7438" max="7438" width="3.7109375" style="118" customWidth="1"/>
    <col min="7439" max="7452" width="0" style="118" hidden="1" customWidth="1"/>
    <col min="7453" max="7453" width="5.42578125" style="118" customWidth="1"/>
    <col min="7454" max="7454" width="20.5703125" style="118" bestFit="1" customWidth="1"/>
    <col min="7455" max="7455" width="5.85546875" style="118" customWidth="1"/>
    <col min="7456" max="7458" width="8.42578125" style="118" customWidth="1"/>
    <col min="7459" max="7680" width="11.42578125" style="118"/>
    <col min="7681" max="7681" width="5.5703125" style="118" customWidth="1"/>
    <col min="7682" max="7682" width="3.7109375" style="118" customWidth="1"/>
    <col min="7683" max="7683" width="10.5703125" style="118" customWidth="1"/>
    <col min="7684" max="7684" width="20.7109375" style="118" customWidth="1"/>
    <col min="7685" max="7685" width="2.5703125" style="118" customWidth="1"/>
    <col min="7686" max="7686" width="21.140625" style="118" customWidth="1"/>
    <col min="7687" max="7688" width="5.7109375" style="118" customWidth="1"/>
    <col min="7689" max="7690" width="6.7109375" style="118" customWidth="1"/>
    <col min="7691" max="7691" width="0.7109375" style="118" customWidth="1"/>
    <col min="7692" max="7693" width="6" style="118" customWidth="1"/>
    <col min="7694" max="7694" width="3.7109375" style="118" customWidth="1"/>
    <col min="7695" max="7708" width="0" style="118" hidden="1" customWidth="1"/>
    <col min="7709" max="7709" width="5.42578125" style="118" customWidth="1"/>
    <col min="7710" max="7710" width="20.5703125" style="118" bestFit="1" customWidth="1"/>
    <col min="7711" max="7711" width="5.85546875" style="118" customWidth="1"/>
    <col min="7712" max="7714" width="8.42578125" style="118" customWidth="1"/>
    <col min="7715" max="7936" width="11.42578125" style="118"/>
    <col min="7937" max="7937" width="5.5703125" style="118" customWidth="1"/>
    <col min="7938" max="7938" width="3.7109375" style="118" customWidth="1"/>
    <col min="7939" max="7939" width="10.5703125" style="118" customWidth="1"/>
    <col min="7940" max="7940" width="20.7109375" style="118" customWidth="1"/>
    <col min="7941" max="7941" width="2.5703125" style="118" customWidth="1"/>
    <col min="7942" max="7942" width="21.140625" style="118" customWidth="1"/>
    <col min="7943" max="7944" width="5.7109375" style="118" customWidth="1"/>
    <col min="7945" max="7946" width="6.7109375" style="118" customWidth="1"/>
    <col min="7947" max="7947" width="0.7109375" style="118" customWidth="1"/>
    <col min="7948" max="7949" width="6" style="118" customWidth="1"/>
    <col min="7950" max="7950" width="3.7109375" style="118" customWidth="1"/>
    <col min="7951" max="7964" width="0" style="118" hidden="1" customWidth="1"/>
    <col min="7965" max="7965" width="5.42578125" style="118" customWidth="1"/>
    <col min="7966" max="7966" width="20.5703125" style="118" bestFit="1" customWidth="1"/>
    <col min="7967" max="7967" width="5.85546875" style="118" customWidth="1"/>
    <col min="7968" max="7970" width="8.42578125" style="118" customWidth="1"/>
    <col min="7971" max="8192" width="11.42578125" style="118"/>
    <col min="8193" max="8193" width="5.5703125" style="118" customWidth="1"/>
    <col min="8194" max="8194" width="3.7109375" style="118" customWidth="1"/>
    <col min="8195" max="8195" width="10.5703125" style="118" customWidth="1"/>
    <col min="8196" max="8196" width="20.7109375" style="118" customWidth="1"/>
    <col min="8197" max="8197" width="2.5703125" style="118" customWidth="1"/>
    <col min="8198" max="8198" width="21.140625" style="118" customWidth="1"/>
    <col min="8199" max="8200" width="5.7109375" style="118" customWidth="1"/>
    <col min="8201" max="8202" width="6.7109375" style="118" customWidth="1"/>
    <col min="8203" max="8203" width="0.7109375" style="118" customWidth="1"/>
    <col min="8204" max="8205" width="6" style="118" customWidth="1"/>
    <col min="8206" max="8206" width="3.7109375" style="118" customWidth="1"/>
    <col min="8207" max="8220" width="0" style="118" hidden="1" customWidth="1"/>
    <col min="8221" max="8221" width="5.42578125" style="118" customWidth="1"/>
    <col min="8222" max="8222" width="20.5703125" style="118" bestFit="1" customWidth="1"/>
    <col min="8223" max="8223" width="5.85546875" style="118" customWidth="1"/>
    <col min="8224" max="8226" width="8.42578125" style="118" customWidth="1"/>
    <col min="8227" max="8448" width="11.42578125" style="118"/>
    <col min="8449" max="8449" width="5.5703125" style="118" customWidth="1"/>
    <col min="8450" max="8450" width="3.7109375" style="118" customWidth="1"/>
    <col min="8451" max="8451" width="10.5703125" style="118" customWidth="1"/>
    <col min="8452" max="8452" width="20.7109375" style="118" customWidth="1"/>
    <col min="8453" max="8453" width="2.5703125" style="118" customWidth="1"/>
    <col min="8454" max="8454" width="21.140625" style="118" customWidth="1"/>
    <col min="8455" max="8456" width="5.7109375" style="118" customWidth="1"/>
    <col min="8457" max="8458" width="6.7109375" style="118" customWidth="1"/>
    <col min="8459" max="8459" width="0.7109375" style="118" customWidth="1"/>
    <col min="8460" max="8461" width="6" style="118" customWidth="1"/>
    <col min="8462" max="8462" width="3.7109375" style="118" customWidth="1"/>
    <col min="8463" max="8476" width="0" style="118" hidden="1" customWidth="1"/>
    <col min="8477" max="8477" width="5.42578125" style="118" customWidth="1"/>
    <col min="8478" max="8478" width="20.5703125" style="118" bestFit="1" customWidth="1"/>
    <col min="8479" max="8479" width="5.85546875" style="118" customWidth="1"/>
    <col min="8480" max="8482" width="8.42578125" style="118" customWidth="1"/>
    <col min="8483" max="8704" width="11.42578125" style="118"/>
    <col min="8705" max="8705" width="5.5703125" style="118" customWidth="1"/>
    <col min="8706" max="8706" width="3.7109375" style="118" customWidth="1"/>
    <col min="8707" max="8707" width="10.5703125" style="118" customWidth="1"/>
    <col min="8708" max="8708" width="20.7109375" style="118" customWidth="1"/>
    <col min="8709" max="8709" width="2.5703125" style="118" customWidth="1"/>
    <col min="8710" max="8710" width="21.140625" style="118" customWidth="1"/>
    <col min="8711" max="8712" width="5.7109375" style="118" customWidth="1"/>
    <col min="8713" max="8714" width="6.7109375" style="118" customWidth="1"/>
    <col min="8715" max="8715" width="0.7109375" style="118" customWidth="1"/>
    <col min="8716" max="8717" width="6" style="118" customWidth="1"/>
    <col min="8718" max="8718" width="3.7109375" style="118" customWidth="1"/>
    <col min="8719" max="8732" width="0" style="118" hidden="1" customWidth="1"/>
    <col min="8733" max="8733" width="5.42578125" style="118" customWidth="1"/>
    <col min="8734" max="8734" width="20.5703125" style="118" bestFit="1" customWidth="1"/>
    <col min="8735" max="8735" width="5.85546875" style="118" customWidth="1"/>
    <col min="8736" max="8738" width="8.42578125" style="118" customWidth="1"/>
    <col min="8739" max="8960" width="11.42578125" style="118"/>
    <col min="8961" max="8961" width="5.5703125" style="118" customWidth="1"/>
    <col min="8962" max="8962" width="3.7109375" style="118" customWidth="1"/>
    <col min="8963" max="8963" width="10.5703125" style="118" customWidth="1"/>
    <col min="8964" max="8964" width="20.7109375" style="118" customWidth="1"/>
    <col min="8965" max="8965" width="2.5703125" style="118" customWidth="1"/>
    <col min="8966" max="8966" width="21.140625" style="118" customWidth="1"/>
    <col min="8967" max="8968" width="5.7109375" style="118" customWidth="1"/>
    <col min="8969" max="8970" width="6.7109375" style="118" customWidth="1"/>
    <col min="8971" max="8971" width="0.7109375" style="118" customWidth="1"/>
    <col min="8972" max="8973" width="6" style="118" customWidth="1"/>
    <col min="8974" max="8974" width="3.7109375" style="118" customWidth="1"/>
    <col min="8975" max="8988" width="0" style="118" hidden="1" customWidth="1"/>
    <col min="8989" max="8989" width="5.42578125" style="118" customWidth="1"/>
    <col min="8990" max="8990" width="20.5703125" style="118" bestFit="1" customWidth="1"/>
    <col min="8991" max="8991" width="5.85546875" style="118" customWidth="1"/>
    <col min="8992" max="8994" width="8.42578125" style="118" customWidth="1"/>
    <col min="8995" max="9216" width="11.42578125" style="118"/>
    <col min="9217" max="9217" width="5.5703125" style="118" customWidth="1"/>
    <col min="9218" max="9218" width="3.7109375" style="118" customWidth="1"/>
    <col min="9219" max="9219" width="10.5703125" style="118" customWidth="1"/>
    <col min="9220" max="9220" width="20.7109375" style="118" customWidth="1"/>
    <col min="9221" max="9221" width="2.5703125" style="118" customWidth="1"/>
    <col min="9222" max="9222" width="21.140625" style="118" customWidth="1"/>
    <col min="9223" max="9224" width="5.7109375" style="118" customWidth="1"/>
    <col min="9225" max="9226" width="6.7109375" style="118" customWidth="1"/>
    <col min="9227" max="9227" width="0.7109375" style="118" customWidth="1"/>
    <col min="9228" max="9229" width="6" style="118" customWidth="1"/>
    <col min="9230" max="9230" width="3.7109375" style="118" customWidth="1"/>
    <col min="9231" max="9244" width="0" style="118" hidden="1" customWidth="1"/>
    <col min="9245" max="9245" width="5.42578125" style="118" customWidth="1"/>
    <col min="9246" max="9246" width="20.5703125" style="118" bestFit="1" customWidth="1"/>
    <col min="9247" max="9247" width="5.85546875" style="118" customWidth="1"/>
    <col min="9248" max="9250" width="8.42578125" style="118" customWidth="1"/>
    <col min="9251" max="9472" width="11.42578125" style="118"/>
    <col min="9473" max="9473" width="5.5703125" style="118" customWidth="1"/>
    <col min="9474" max="9474" width="3.7109375" style="118" customWidth="1"/>
    <col min="9475" max="9475" width="10.5703125" style="118" customWidth="1"/>
    <col min="9476" max="9476" width="20.7109375" style="118" customWidth="1"/>
    <col min="9477" max="9477" width="2.5703125" style="118" customWidth="1"/>
    <col min="9478" max="9478" width="21.140625" style="118" customWidth="1"/>
    <col min="9479" max="9480" width="5.7109375" style="118" customWidth="1"/>
    <col min="9481" max="9482" width="6.7109375" style="118" customWidth="1"/>
    <col min="9483" max="9483" width="0.7109375" style="118" customWidth="1"/>
    <col min="9484" max="9485" width="6" style="118" customWidth="1"/>
    <col min="9486" max="9486" width="3.7109375" style="118" customWidth="1"/>
    <col min="9487" max="9500" width="0" style="118" hidden="1" customWidth="1"/>
    <col min="9501" max="9501" width="5.42578125" style="118" customWidth="1"/>
    <col min="9502" max="9502" width="20.5703125" style="118" bestFit="1" customWidth="1"/>
    <col min="9503" max="9503" width="5.85546875" style="118" customWidth="1"/>
    <col min="9504" max="9506" width="8.42578125" style="118" customWidth="1"/>
    <col min="9507" max="9728" width="11.42578125" style="118"/>
    <col min="9729" max="9729" width="5.5703125" style="118" customWidth="1"/>
    <col min="9730" max="9730" width="3.7109375" style="118" customWidth="1"/>
    <col min="9731" max="9731" width="10.5703125" style="118" customWidth="1"/>
    <col min="9732" max="9732" width="20.7109375" style="118" customWidth="1"/>
    <col min="9733" max="9733" width="2.5703125" style="118" customWidth="1"/>
    <col min="9734" max="9734" width="21.140625" style="118" customWidth="1"/>
    <col min="9735" max="9736" width="5.7109375" style="118" customWidth="1"/>
    <col min="9737" max="9738" width="6.7109375" style="118" customWidth="1"/>
    <col min="9739" max="9739" width="0.7109375" style="118" customWidth="1"/>
    <col min="9740" max="9741" width="6" style="118" customWidth="1"/>
    <col min="9742" max="9742" width="3.7109375" style="118" customWidth="1"/>
    <col min="9743" max="9756" width="0" style="118" hidden="1" customWidth="1"/>
    <col min="9757" max="9757" width="5.42578125" style="118" customWidth="1"/>
    <col min="9758" max="9758" width="20.5703125" style="118" bestFit="1" customWidth="1"/>
    <col min="9759" max="9759" width="5.85546875" style="118" customWidth="1"/>
    <col min="9760" max="9762" width="8.42578125" style="118" customWidth="1"/>
    <col min="9763" max="9984" width="11.42578125" style="118"/>
    <col min="9985" max="9985" width="5.5703125" style="118" customWidth="1"/>
    <col min="9986" max="9986" width="3.7109375" style="118" customWidth="1"/>
    <col min="9987" max="9987" width="10.5703125" style="118" customWidth="1"/>
    <col min="9988" max="9988" width="20.7109375" style="118" customWidth="1"/>
    <col min="9989" max="9989" width="2.5703125" style="118" customWidth="1"/>
    <col min="9990" max="9990" width="21.140625" style="118" customWidth="1"/>
    <col min="9991" max="9992" width="5.7109375" style="118" customWidth="1"/>
    <col min="9993" max="9994" width="6.7109375" style="118" customWidth="1"/>
    <col min="9995" max="9995" width="0.7109375" style="118" customWidth="1"/>
    <col min="9996" max="9997" width="6" style="118" customWidth="1"/>
    <col min="9998" max="9998" width="3.7109375" style="118" customWidth="1"/>
    <col min="9999" max="10012" width="0" style="118" hidden="1" customWidth="1"/>
    <col min="10013" max="10013" width="5.42578125" style="118" customWidth="1"/>
    <col min="10014" max="10014" width="20.5703125" style="118" bestFit="1" customWidth="1"/>
    <col min="10015" max="10015" width="5.85546875" style="118" customWidth="1"/>
    <col min="10016" max="10018" width="8.42578125" style="118" customWidth="1"/>
    <col min="10019" max="10240" width="11.42578125" style="118"/>
    <col min="10241" max="10241" width="5.5703125" style="118" customWidth="1"/>
    <col min="10242" max="10242" width="3.7109375" style="118" customWidth="1"/>
    <col min="10243" max="10243" width="10.5703125" style="118" customWidth="1"/>
    <col min="10244" max="10244" width="20.7109375" style="118" customWidth="1"/>
    <col min="10245" max="10245" width="2.5703125" style="118" customWidth="1"/>
    <col min="10246" max="10246" width="21.140625" style="118" customWidth="1"/>
    <col min="10247" max="10248" width="5.7109375" style="118" customWidth="1"/>
    <col min="10249" max="10250" width="6.7109375" style="118" customWidth="1"/>
    <col min="10251" max="10251" width="0.7109375" style="118" customWidth="1"/>
    <col min="10252" max="10253" width="6" style="118" customWidth="1"/>
    <col min="10254" max="10254" width="3.7109375" style="118" customWidth="1"/>
    <col min="10255" max="10268" width="0" style="118" hidden="1" customWidth="1"/>
    <col min="10269" max="10269" width="5.42578125" style="118" customWidth="1"/>
    <col min="10270" max="10270" width="20.5703125" style="118" bestFit="1" customWidth="1"/>
    <col min="10271" max="10271" width="5.85546875" style="118" customWidth="1"/>
    <col min="10272" max="10274" width="8.42578125" style="118" customWidth="1"/>
    <col min="10275" max="10496" width="11.42578125" style="118"/>
    <col min="10497" max="10497" width="5.5703125" style="118" customWidth="1"/>
    <col min="10498" max="10498" width="3.7109375" style="118" customWidth="1"/>
    <col min="10499" max="10499" width="10.5703125" style="118" customWidth="1"/>
    <col min="10500" max="10500" width="20.7109375" style="118" customWidth="1"/>
    <col min="10501" max="10501" width="2.5703125" style="118" customWidth="1"/>
    <col min="10502" max="10502" width="21.140625" style="118" customWidth="1"/>
    <col min="10503" max="10504" width="5.7109375" style="118" customWidth="1"/>
    <col min="10505" max="10506" width="6.7109375" style="118" customWidth="1"/>
    <col min="10507" max="10507" width="0.7109375" style="118" customWidth="1"/>
    <col min="10508" max="10509" width="6" style="118" customWidth="1"/>
    <col min="10510" max="10510" width="3.7109375" style="118" customWidth="1"/>
    <col min="10511" max="10524" width="0" style="118" hidden="1" customWidth="1"/>
    <col min="10525" max="10525" width="5.42578125" style="118" customWidth="1"/>
    <col min="10526" max="10526" width="20.5703125" style="118" bestFit="1" customWidth="1"/>
    <col min="10527" max="10527" width="5.85546875" style="118" customWidth="1"/>
    <col min="10528" max="10530" width="8.42578125" style="118" customWidth="1"/>
    <col min="10531" max="10752" width="11.42578125" style="118"/>
    <col min="10753" max="10753" width="5.5703125" style="118" customWidth="1"/>
    <col min="10754" max="10754" width="3.7109375" style="118" customWidth="1"/>
    <col min="10755" max="10755" width="10.5703125" style="118" customWidth="1"/>
    <col min="10756" max="10756" width="20.7109375" style="118" customWidth="1"/>
    <col min="10757" max="10757" width="2.5703125" style="118" customWidth="1"/>
    <col min="10758" max="10758" width="21.140625" style="118" customWidth="1"/>
    <col min="10759" max="10760" width="5.7109375" style="118" customWidth="1"/>
    <col min="10761" max="10762" width="6.7109375" style="118" customWidth="1"/>
    <col min="10763" max="10763" width="0.7109375" style="118" customWidth="1"/>
    <col min="10764" max="10765" width="6" style="118" customWidth="1"/>
    <col min="10766" max="10766" width="3.7109375" style="118" customWidth="1"/>
    <col min="10767" max="10780" width="0" style="118" hidden="1" customWidth="1"/>
    <col min="10781" max="10781" width="5.42578125" style="118" customWidth="1"/>
    <col min="10782" max="10782" width="20.5703125" style="118" bestFit="1" customWidth="1"/>
    <col min="10783" max="10783" width="5.85546875" style="118" customWidth="1"/>
    <col min="10784" max="10786" width="8.42578125" style="118" customWidth="1"/>
    <col min="10787" max="11008" width="11.42578125" style="118"/>
    <col min="11009" max="11009" width="5.5703125" style="118" customWidth="1"/>
    <col min="11010" max="11010" width="3.7109375" style="118" customWidth="1"/>
    <col min="11011" max="11011" width="10.5703125" style="118" customWidth="1"/>
    <col min="11012" max="11012" width="20.7109375" style="118" customWidth="1"/>
    <col min="11013" max="11013" width="2.5703125" style="118" customWidth="1"/>
    <col min="11014" max="11014" width="21.140625" style="118" customWidth="1"/>
    <col min="11015" max="11016" width="5.7109375" style="118" customWidth="1"/>
    <col min="11017" max="11018" width="6.7109375" style="118" customWidth="1"/>
    <col min="11019" max="11019" width="0.7109375" style="118" customWidth="1"/>
    <col min="11020" max="11021" width="6" style="118" customWidth="1"/>
    <col min="11022" max="11022" width="3.7109375" style="118" customWidth="1"/>
    <col min="11023" max="11036" width="0" style="118" hidden="1" customWidth="1"/>
    <col min="11037" max="11037" width="5.42578125" style="118" customWidth="1"/>
    <col min="11038" max="11038" width="20.5703125" style="118" bestFit="1" customWidth="1"/>
    <col min="11039" max="11039" width="5.85546875" style="118" customWidth="1"/>
    <col min="11040" max="11042" width="8.42578125" style="118" customWidth="1"/>
    <col min="11043" max="11264" width="11.42578125" style="118"/>
    <col min="11265" max="11265" width="5.5703125" style="118" customWidth="1"/>
    <col min="11266" max="11266" width="3.7109375" style="118" customWidth="1"/>
    <col min="11267" max="11267" width="10.5703125" style="118" customWidth="1"/>
    <col min="11268" max="11268" width="20.7109375" style="118" customWidth="1"/>
    <col min="11269" max="11269" width="2.5703125" style="118" customWidth="1"/>
    <col min="11270" max="11270" width="21.140625" style="118" customWidth="1"/>
    <col min="11271" max="11272" width="5.7109375" style="118" customWidth="1"/>
    <col min="11273" max="11274" width="6.7109375" style="118" customWidth="1"/>
    <col min="11275" max="11275" width="0.7109375" style="118" customWidth="1"/>
    <col min="11276" max="11277" width="6" style="118" customWidth="1"/>
    <col min="11278" max="11278" width="3.7109375" style="118" customWidth="1"/>
    <col min="11279" max="11292" width="0" style="118" hidden="1" customWidth="1"/>
    <col min="11293" max="11293" width="5.42578125" style="118" customWidth="1"/>
    <col min="11294" max="11294" width="20.5703125" style="118" bestFit="1" customWidth="1"/>
    <col min="11295" max="11295" width="5.85546875" style="118" customWidth="1"/>
    <col min="11296" max="11298" width="8.42578125" style="118" customWidth="1"/>
    <col min="11299" max="11520" width="11.42578125" style="118"/>
    <col min="11521" max="11521" width="5.5703125" style="118" customWidth="1"/>
    <col min="11522" max="11522" width="3.7109375" style="118" customWidth="1"/>
    <col min="11523" max="11523" width="10.5703125" style="118" customWidth="1"/>
    <col min="11524" max="11524" width="20.7109375" style="118" customWidth="1"/>
    <col min="11525" max="11525" width="2.5703125" style="118" customWidth="1"/>
    <col min="11526" max="11526" width="21.140625" style="118" customWidth="1"/>
    <col min="11527" max="11528" width="5.7109375" style="118" customWidth="1"/>
    <col min="11529" max="11530" width="6.7109375" style="118" customWidth="1"/>
    <col min="11531" max="11531" width="0.7109375" style="118" customWidth="1"/>
    <col min="11532" max="11533" width="6" style="118" customWidth="1"/>
    <col min="11534" max="11534" width="3.7109375" style="118" customWidth="1"/>
    <col min="11535" max="11548" width="0" style="118" hidden="1" customWidth="1"/>
    <col min="11549" max="11549" width="5.42578125" style="118" customWidth="1"/>
    <col min="11550" max="11550" width="20.5703125" style="118" bestFit="1" customWidth="1"/>
    <col min="11551" max="11551" width="5.85546875" style="118" customWidth="1"/>
    <col min="11552" max="11554" width="8.42578125" style="118" customWidth="1"/>
    <col min="11555" max="11776" width="11.42578125" style="118"/>
    <col min="11777" max="11777" width="5.5703125" style="118" customWidth="1"/>
    <col min="11778" max="11778" width="3.7109375" style="118" customWidth="1"/>
    <col min="11779" max="11779" width="10.5703125" style="118" customWidth="1"/>
    <col min="11780" max="11780" width="20.7109375" style="118" customWidth="1"/>
    <col min="11781" max="11781" width="2.5703125" style="118" customWidth="1"/>
    <col min="11782" max="11782" width="21.140625" style="118" customWidth="1"/>
    <col min="11783" max="11784" width="5.7109375" style="118" customWidth="1"/>
    <col min="11785" max="11786" width="6.7109375" style="118" customWidth="1"/>
    <col min="11787" max="11787" width="0.7109375" style="118" customWidth="1"/>
    <col min="11788" max="11789" width="6" style="118" customWidth="1"/>
    <col min="11790" max="11790" width="3.7109375" style="118" customWidth="1"/>
    <col min="11791" max="11804" width="0" style="118" hidden="1" customWidth="1"/>
    <col min="11805" max="11805" width="5.42578125" style="118" customWidth="1"/>
    <col min="11806" max="11806" width="20.5703125" style="118" bestFit="1" customWidth="1"/>
    <col min="11807" max="11807" width="5.85546875" style="118" customWidth="1"/>
    <col min="11808" max="11810" width="8.42578125" style="118" customWidth="1"/>
    <col min="11811" max="12032" width="11.42578125" style="118"/>
    <col min="12033" max="12033" width="5.5703125" style="118" customWidth="1"/>
    <col min="12034" max="12034" width="3.7109375" style="118" customWidth="1"/>
    <col min="12035" max="12035" width="10.5703125" style="118" customWidth="1"/>
    <col min="12036" max="12036" width="20.7109375" style="118" customWidth="1"/>
    <col min="12037" max="12037" width="2.5703125" style="118" customWidth="1"/>
    <col min="12038" max="12038" width="21.140625" style="118" customWidth="1"/>
    <col min="12039" max="12040" width="5.7109375" style="118" customWidth="1"/>
    <col min="12041" max="12042" width="6.7109375" style="118" customWidth="1"/>
    <col min="12043" max="12043" width="0.7109375" style="118" customWidth="1"/>
    <col min="12044" max="12045" width="6" style="118" customWidth="1"/>
    <col min="12046" max="12046" width="3.7109375" style="118" customWidth="1"/>
    <col min="12047" max="12060" width="0" style="118" hidden="1" customWidth="1"/>
    <col min="12061" max="12061" width="5.42578125" style="118" customWidth="1"/>
    <col min="12062" max="12062" width="20.5703125" style="118" bestFit="1" customWidth="1"/>
    <col min="12063" max="12063" width="5.85546875" style="118" customWidth="1"/>
    <col min="12064" max="12066" width="8.42578125" style="118" customWidth="1"/>
    <col min="12067" max="12288" width="11.42578125" style="118"/>
    <col min="12289" max="12289" width="5.5703125" style="118" customWidth="1"/>
    <col min="12290" max="12290" width="3.7109375" style="118" customWidth="1"/>
    <col min="12291" max="12291" width="10.5703125" style="118" customWidth="1"/>
    <col min="12292" max="12292" width="20.7109375" style="118" customWidth="1"/>
    <col min="12293" max="12293" width="2.5703125" style="118" customWidth="1"/>
    <col min="12294" max="12294" width="21.140625" style="118" customWidth="1"/>
    <col min="12295" max="12296" width="5.7109375" style="118" customWidth="1"/>
    <col min="12297" max="12298" width="6.7109375" style="118" customWidth="1"/>
    <col min="12299" max="12299" width="0.7109375" style="118" customWidth="1"/>
    <col min="12300" max="12301" width="6" style="118" customWidth="1"/>
    <col min="12302" max="12302" width="3.7109375" style="118" customWidth="1"/>
    <col min="12303" max="12316" width="0" style="118" hidden="1" customWidth="1"/>
    <col min="12317" max="12317" width="5.42578125" style="118" customWidth="1"/>
    <col min="12318" max="12318" width="20.5703125" style="118" bestFit="1" customWidth="1"/>
    <col min="12319" max="12319" width="5.85546875" style="118" customWidth="1"/>
    <col min="12320" max="12322" width="8.42578125" style="118" customWidth="1"/>
    <col min="12323" max="12544" width="11.42578125" style="118"/>
    <col min="12545" max="12545" width="5.5703125" style="118" customWidth="1"/>
    <col min="12546" max="12546" width="3.7109375" style="118" customWidth="1"/>
    <col min="12547" max="12547" width="10.5703125" style="118" customWidth="1"/>
    <col min="12548" max="12548" width="20.7109375" style="118" customWidth="1"/>
    <col min="12549" max="12549" width="2.5703125" style="118" customWidth="1"/>
    <col min="12550" max="12550" width="21.140625" style="118" customWidth="1"/>
    <col min="12551" max="12552" width="5.7109375" style="118" customWidth="1"/>
    <col min="12553" max="12554" width="6.7109375" style="118" customWidth="1"/>
    <col min="12555" max="12555" width="0.7109375" style="118" customWidth="1"/>
    <col min="12556" max="12557" width="6" style="118" customWidth="1"/>
    <col min="12558" max="12558" width="3.7109375" style="118" customWidth="1"/>
    <col min="12559" max="12572" width="0" style="118" hidden="1" customWidth="1"/>
    <col min="12573" max="12573" width="5.42578125" style="118" customWidth="1"/>
    <col min="12574" max="12574" width="20.5703125" style="118" bestFit="1" customWidth="1"/>
    <col min="12575" max="12575" width="5.85546875" style="118" customWidth="1"/>
    <col min="12576" max="12578" width="8.42578125" style="118" customWidth="1"/>
    <col min="12579" max="12800" width="11.42578125" style="118"/>
    <col min="12801" max="12801" width="5.5703125" style="118" customWidth="1"/>
    <col min="12802" max="12802" width="3.7109375" style="118" customWidth="1"/>
    <col min="12803" max="12803" width="10.5703125" style="118" customWidth="1"/>
    <col min="12804" max="12804" width="20.7109375" style="118" customWidth="1"/>
    <col min="12805" max="12805" width="2.5703125" style="118" customWidth="1"/>
    <col min="12806" max="12806" width="21.140625" style="118" customWidth="1"/>
    <col min="12807" max="12808" width="5.7109375" style="118" customWidth="1"/>
    <col min="12809" max="12810" width="6.7109375" style="118" customWidth="1"/>
    <col min="12811" max="12811" width="0.7109375" style="118" customWidth="1"/>
    <col min="12812" max="12813" width="6" style="118" customWidth="1"/>
    <col min="12814" max="12814" width="3.7109375" style="118" customWidth="1"/>
    <col min="12815" max="12828" width="0" style="118" hidden="1" customWidth="1"/>
    <col min="12829" max="12829" width="5.42578125" style="118" customWidth="1"/>
    <col min="12830" max="12830" width="20.5703125" style="118" bestFit="1" customWidth="1"/>
    <col min="12831" max="12831" width="5.85546875" style="118" customWidth="1"/>
    <col min="12832" max="12834" width="8.42578125" style="118" customWidth="1"/>
    <col min="12835" max="13056" width="11.42578125" style="118"/>
    <col min="13057" max="13057" width="5.5703125" style="118" customWidth="1"/>
    <col min="13058" max="13058" width="3.7109375" style="118" customWidth="1"/>
    <col min="13059" max="13059" width="10.5703125" style="118" customWidth="1"/>
    <col min="13060" max="13060" width="20.7109375" style="118" customWidth="1"/>
    <col min="13061" max="13061" width="2.5703125" style="118" customWidth="1"/>
    <col min="13062" max="13062" width="21.140625" style="118" customWidth="1"/>
    <col min="13063" max="13064" width="5.7109375" style="118" customWidth="1"/>
    <col min="13065" max="13066" width="6.7109375" style="118" customWidth="1"/>
    <col min="13067" max="13067" width="0.7109375" style="118" customWidth="1"/>
    <col min="13068" max="13069" width="6" style="118" customWidth="1"/>
    <col min="13070" max="13070" width="3.7109375" style="118" customWidth="1"/>
    <col min="13071" max="13084" width="0" style="118" hidden="1" customWidth="1"/>
    <col min="13085" max="13085" width="5.42578125" style="118" customWidth="1"/>
    <col min="13086" max="13086" width="20.5703125" style="118" bestFit="1" customWidth="1"/>
    <col min="13087" max="13087" width="5.85546875" style="118" customWidth="1"/>
    <col min="13088" max="13090" width="8.42578125" style="118" customWidth="1"/>
    <col min="13091" max="13312" width="11.42578125" style="118"/>
    <col min="13313" max="13313" width="5.5703125" style="118" customWidth="1"/>
    <col min="13314" max="13314" width="3.7109375" style="118" customWidth="1"/>
    <col min="13315" max="13315" width="10.5703125" style="118" customWidth="1"/>
    <col min="13316" max="13316" width="20.7109375" style="118" customWidth="1"/>
    <col min="13317" max="13317" width="2.5703125" style="118" customWidth="1"/>
    <col min="13318" max="13318" width="21.140625" style="118" customWidth="1"/>
    <col min="13319" max="13320" width="5.7109375" style="118" customWidth="1"/>
    <col min="13321" max="13322" width="6.7109375" style="118" customWidth="1"/>
    <col min="13323" max="13323" width="0.7109375" style="118" customWidth="1"/>
    <col min="13324" max="13325" width="6" style="118" customWidth="1"/>
    <col min="13326" max="13326" width="3.7109375" style="118" customWidth="1"/>
    <col min="13327" max="13340" width="0" style="118" hidden="1" customWidth="1"/>
    <col min="13341" max="13341" width="5.42578125" style="118" customWidth="1"/>
    <col min="13342" max="13342" width="20.5703125" style="118" bestFit="1" customWidth="1"/>
    <col min="13343" max="13343" width="5.85546875" style="118" customWidth="1"/>
    <col min="13344" max="13346" width="8.42578125" style="118" customWidth="1"/>
    <col min="13347" max="13568" width="11.42578125" style="118"/>
    <col min="13569" max="13569" width="5.5703125" style="118" customWidth="1"/>
    <col min="13570" max="13570" width="3.7109375" style="118" customWidth="1"/>
    <col min="13571" max="13571" width="10.5703125" style="118" customWidth="1"/>
    <col min="13572" max="13572" width="20.7109375" style="118" customWidth="1"/>
    <col min="13573" max="13573" width="2.5703125" style="118" customWidth="1"/>
    <col min="13574" max="13574" width="21.140625" style="118" customWidth="1"/>
    <col min="13575" max="13576" width="5.7109375" style="118" customWidth="1"/>
    <col min="13577" max="13578" width="6.7109375" style="118" customWidth="1"/>
    <col min="13579" max="13579" width="0.7109375" style="118" customWidth="1"/>
    <col min="13580" max="13581" width="6" style="118" customWidth="1"/>
    <col min="13582" max="13582" width="3.7109375" style="118" customWidth="1"/>
    <col min="13583" max="13596" width="0" style="118" hidden="1" customWidth="1"/>
    <col min="13597" max="13597" width="5.42578125" style="118" customWidth="1"/>
    <col min="13598" max="13598" width="20.5703125" style="118" bestFit="1" customWidth="1"/>
    <col min="13599" max="13599" width="5.85546875" style="118" customWidth="1"/>
    <col min="13600" max="13602" width="8.42578125" style="118" customWidth="1"/>
    <col min="13603" max="13824" width="11.42578125" style="118"/>
    <col min="13825" max="13825" width="5.5703125" style="118" customWidth="1"/>
    <col min="13826" max="13826" width="3.7109375" style="118" customWidth="1"/>
    <col min="13827" max="13827" width="10.5703125" style="118" customWidth="1"/>
    <col min="13828" max="13828" width="20.7109375" style="118" customWidth="1"/>
    <col min="13829" max="13829" width="2.5703125" style="118" customWidth="1"/>
    <col min="13830" max="13830" width="21.140625" style="118" customWidth="1"/>
    <col min="13831" max="13832" width="5.7109375" style="118" customWidth="1"/>
    <col min="13833" max="13834" width="6.7109375" style="118" customWidth="1"/>
    <col min="13835" max="13835" width="0.7109375" style="118" customWidth="1"/>
    <col min="13836" max="13837" width="6" style="118" customWidth="1"/>
    <col min="13838" max="13838" width="3.7109375" style="118" customWidth="1"/>
    <col min="13839" max="13852" width="0" style="118" hidden="1" customWidth="1"/>
    <col min="13853" max="13853" width="5.42578125" style="118" customWidth="1"/>
    <col min="13854" max="13854" width="20.5703125" style="118" bestFit="1" customWidth="1"/>
    <col min="13855" max="13855" width="5.85546875" style="118" customWidth="1"/>
    <col min="13856" max="13858" width="8.42578125" style="118" customWidth="1"/>
    <col min="13859" max="14080" width="11.42578125" style="118"/>
    <col min="14081" max="14081" width="5.5703125" style="118" customWidth="1"/>
    <col min="14082" max="14082" width="3.7109375" style="118" customWidth="1"/>
    <col min="14083" max="14083" width="10.5703125" style="118" customWidth="1"/>
    <col min="14084" max="14084" width="20.7109375" style="118" customWidth="1"/>
    <col min="14085" max="14085" width="2.5703125" style="118" customWidth="1"/>
    <col min="14086" max="14086" width="21.140625" style="118" customWidth="1"/>
    <col min="14087" max="14088" width="5.7109375" style="118" customWidth="1"/>
    <col min="14089" max="14090" width="6.7109375" style="118" customWidth="1"/>
    <col min="14091" max="14091" width="0.7109375" style="118" customWidth="1"/>
    <col min="14092" max="14093" width="6" style="118" customWidth="1"/>
    <col min="14094" max="14094" width="3.7109375" style="118" customWidth="1"/>
    <col min="14095" max="14108" width="0" style="118" hidden="1" customWidth="1"/>
    <col min="14109" max="14109" width="5.42578125" style="118" customWidth="1"/>
    <col min="14110" max="14110" width="20.5703125" style="118" bestFit="1" customWidth="1"/>
    <col min="14111" max="14111" width="5.85546875" style="118" customWidth="1"/>
    <col min="14112" max="14114" width="8.42578125" style="118" customWidth="1"/>
    <col min="14115" max="14336" width="11.42578125" style="118"/>
    <col min="14337" max="14337" width="5.5703125" style="118" customWidth="1"/>
    <col min="14338" max="14338" width="3.7109375" style="118" customWidth="1"/>
    <col min="14339" max="14339" width="10.5703125" style="118" customWidth="1"/>
    <col min="14340" max="14340" width="20.7109375" style="118" customWidth="1"/>
    <col min="14341" max="14341" width="2.5703125" style="118" customWidth="1"/>
    <col min="14342" max="14342" width="21.140625" style="118" customWidth="1"/>
    <col min="14343" max="14344" width="5.7109375" style="118" customWidth="1"/>
    <col min="14345" max="14346" width="6.7109375" style="118" customWidth="1"/>
    <col min="14347" max="14347" width="0.7109375" style="118" customWidth="1"/>
    <col min="14348" max="14349" width="6" style="118" customWidth="1"/>
    <col min="14350" max="14350" width="3.7109375" style="118" customWidth="1"/>
    <col min="14351" max="14364" width="0" style="118" hidden="1" customWidth="1"/>
    <col min="14365" max="14365" width="5.42578125" style="118" customWidth="1"/>
    <col min="14366" max="14366" width="20.5703125" style="118" bestFit="1" customWidth="1"/>
    <col min="14367" max="14367" width="5.85546875" style="118" customWidth="1"/>
    <col min="14368" max="14370" width="8.42578125" style="118" customWidth="1"/>
    <col min="14371" max="14592" width="11.42578125" style="118"/>
    <col min="14593" max="14593" width="5.5703125" style="118" customWidth="1"/>
    <col min="14594" max="14594" width="3.7109375" style="118" customWidth="1"/>
    <col min="14595" max="14595" width="10.5703125" style="118" customWidth="1"/>
    <col min="14596" max="14596" width="20.7109375" style="118" customWidth="1"/>
    <col min="14597" max="14597" width="2.5703125" style="118" customWidth="1"/>
    <col min="14598" max="14598" width="21.140625" style="118" customWidth="1"/>
    <col min="14599" max="14600" width="5.7109375" style="118" customWidth="1"/>
    <col min="14601" max="14602" width="6.7109375" style="118" customWidth="1"/>
    <col min="14603" max="14603" width="0.7109375" style="118" customWidth="1"/>
    <col min="14604" max="14605" width="6" style="118" customWidth="1"/>
    <col min="14606" max="14606" width="3.7109375" style="118" customWidth="1"/>
    <col min="14607" max="14620" width="0" style="118" hidden="1" customWidth="1"/>
    <col min="14621" max="14621" width="5.42578125" style="118" customWidth="1"/>
    <col min="14622" max="14622" width="20.5703125" style="118" bestFit="1" customWidth="1"/>
    <col min="14623" max="14623" width="5.85546875" style="118" customWidth="1"/>
    <col min="14624" max="14626" width="8.42578125" style="118" customWidth="1"/>
    <col min="14627" max="14848" width="11.42578125" style="118"/>
    <col min="14849" max="14849" width="5.5703125" style="118" customWidth="1"/>
    <col min="14850" max="14850" width="3.7109375" style="118" customWidth="1"/>
    <col min="14851" max="14851" width="10.5703125" style="118" customWidth="1"/>
    <col min="14852" max="14852" width="20.7109375" style="118" customWidth="1"/>
    <col min="14853" max="14853" width="2.5703125" style="118" customWidth="1"/>
    <col min="14854" max="14854" width="21.140625" style="118" customWidth="1"/>
    <col min="14855" max="14856" width="5.7109375" style="118" customWidth="1"/>
    <col min="14857" max="14858" width="6.7109375" style="118" customWidth="1"/>
    <col min="14859" max="14859" width="0.7109375" style="118" customWidth="1"/>
    <col min="14860" max="14861" width="6" style="118" customWidth="1"/>
    <col min="14862" max="14862" width="3.7109375" style="118" customWidth="1"/>
    <col min="14863" max="14876" width="0" style="118" hidden="1" customWidth="1"/>
    <col min="14877" max="14877" width="5.42578125" style="118" customWidth="1"/>
    <col min="14878" max="14878" width="20.5703125" style="118" bestFit="1" customWidth="1"/>
    <col min="14879" max="14879" width="5.85546875" style="118" customWidth="1"/>
    <col min="14880" max="14882" width="8.42578125" style="118" customWidth="1"/>
    <col min="14883" max="15104" width="11.42578125" style="118"/>
    <col min="15105" max="15105" width="5.5703125" style="118" customWidth="1"/>
    <col min="15106" max="15106" width="3.7109375" style="118" customWidth="1"/>
    <col min="15107" max="15107" width="10.5703125" style="118" customWidth="1"/>
    <col min="15108" max="15108" width="20.7109375" style="118" customWidth="1"/>
    <col min="15109" max="15109" width="2.5703125" style="118" customWidth="1"/>
    <col min="15110" max="15110" width="21.140625" style="118" customWidth="1"/>
    <col min="15111" max="15112" width="5.7109375" style="118" customWidth="1"/>
    <col min="15113" max="15114" width="6.7109375" style="118" customWidth="1"/>
    <col min="15115" max="15115" width="0.7109375" style="118" customWidth="1"/>
    <col min="15116" max="15117" width="6" style="118" customWidth="1"/>
    <col min="15118" max="15118" width="3.7109375" style="118" customWidth="1"/>
    <col min="15119" max="15132" width="0" style="118" hidden="1" customWidth="1"/>
    <col min="15133" max="15133" width="5.42578125" style="118" customWidth="1"/>
    <col min="15134" max="15134" width="20.5703125" style="118" bestFit="1" customWidth="1"/>
    <col min="15135" max="15135" width="5.85546875" style="118" customWidth="1"/>
    <col min="15136" max="15138" width="8.42578125" style="118" customWidth="1"/>
    <col min="15139" max="15360" width="11.42578125" style="118"/>
    <col min="15361" max="15361" width="5.5703125" style="118" customWidth="1"/>
    <col min="15362" max="15362" width="3.7109375" style="118" customWidth="1"/>
    <col min="15363" max="15363" width="10.5703125" style="118" customWidth="1"/>
    <col min="15364" max="15364" width="20.7109375" style="118" customWidth="1"/>
    <col min="15365" max="15365" width="2.5703125" style="118" customWidth="1"/>
    <col min="15366" max="15366" width="21.140625" style="118" customWidth="1"/>
    <col min="15367" max="15368" width="5.7109375" style="118" customWidth="1"/>
    <col min="15369" max="15370" width="6.7109375" style="118" customWidth="1"/>
    <col min="15371" max="15371" width="0.7109375" style="118" customWidth="1"/>
    <col min="15372" max="15373" width="6" style="118" customWidth="1"/>
    <col min="15374" max="15374" width="3.7109375" style="118" customWidth="1"/>
    <col min="15375" max="15388" width="0" style="118" hidden="1" customWidth="1"/>
    <col min="15389" max="15389" width="5.42578125" style="118" customWidth="1"/>
    <col min="15390" max="15390" width="20.5703125" style="118" bestFit="1" customWidth="1"/>
    <col min="15391" max="15391" width="5.85546875" style="118" customWidth="1"/>
    <col min="15392" max="15394" width="8.42578125" style="118" customWidth="1"/>
    <col min="15395" max="15616" width="11.42578125" style="118"/>
    <col min="15617" max="15617" width="5.5703125" style="118" customWidth="1"/>
    <col min="15618" max="15618" width="3.7109375" style="118" customWidth="1"/>
    <col min="15619" max="15619" width="10.5703125" style="118" customWidth="1"/>
    <col min="15620" max="15620" width="20.7109375" style="118" customWidth="1"/>
    <col min="15621" max="15621" width="2.5703125" style="118" customWidth="1"/>
    <col min="15622" max="15622" width="21.140625" style="118" customWidth="1"/>
    <col min="15623" max="15624" width="5.7109375" style="118" customWidth="1"/>
    <col min="15625" max="15626" width="6.7109375" style="118" customWidth="1"/>
    <col min="15627" max="15627" width="0.7109375" style="118" customWidth="1"/>
    <col min="15628" max="15629" width="6" style="118" customWidth="1"/>
    <col min="15630" max="15630" width="3.7109375" style="118" customWidth="1"/>
    <col min="15631" max="15644" width="0" style="118" hidden="1" customWidth="1"/>
    <col min="15645" max="15645" width="5.42578125" style="118" customWidth="1"/>
    <col min="15646" max="15646" width="20.5703125" style="118" bestFit="1" customWidth="1"/>
    <col min="15647" max="15647" width="5.85546875" style="118" customWidth="1"/>
    <col min="15648" max="15650" width="8.42578125" style="118" customWidth="1"/>
    <col min="15651" max="15872" width="11.42578125" style="118"/>
    <col min="15873" max="15873" width="5.5703125" style="118" customWidth="1"/>
    <col min="15874" max="15874" width="3.7109375" style="118" customWidth="1"/>
    <col min="15875" max="15875" width="10.5703125" style="118" customWidth="1"/>
    <col min="15876" max="15876" width="20.7109375" style="118" customWidth="1"/>
    <col min="15877" max="15877" width="2.5703125" style="118" customWidth="1"/>
    <col min="15878" max="15878" width="21.140625" style="118" customWidth="1"/>
    <col min="15879" max="15880" width="5.7109375" style="118" customWidth="1"/>
    <col min="15881" max="15882" width="6.7109375" style="118" customWidth="1"/>
    <col min="15883" max="15883" width="0.7109375" style="118" customWidth="1"/>
    <col min="15884" max="15885" width="6" style="118" customWidth="1"/>
    <col min="15886" max="15886" width="3.7109375" style="118" customWidth="1"/>
    <col min="15887" max="15900" width="0" style="118" hidden="1" customWidth="1"/>
    <col min="15901" max="15901" width="5.42578125" style="118" customWidth="1"/>
    <col min="15902" max="15902" width="20.5703125" style="118" bestFit="1" customWidth="1"/>
    <col min="15903" max="15903" width="5.85546875" style="118" customWidth="1"/>
    <col min="15904" max="15906" width="8.42578125" style="118" customWidth="1"/>
    <col min="15907" max="16128" width="11.42578125" style="118"/>
    <col min="16129" max="16129" width="5.5703125" style="118" customWidth="1"/>
    <col min="16130" max="16130" width="3.7109375" style="118" customWidth="1"/>
    <col min="16131" max="16131" width="10.5703125" style="118" customWidth="1"/>
    <col min="16132" max="16132" width="20.7109375" style="118" customWidth="1"/>
    <col min="16133" max="16133" width="2.5703125" style="118" customWidth="1"/>
    <col min="16134" max="16134" width="21.140625" style="118" customWidth="1"/>
    <col min="16135" max="16136" width="5.7109375" style="118" customWidth="1"/>
    <col min="16137" max="16138" width="6.7109375" style="118" customWidth="1"/>
    <col min="16139" max="16139" width="0.7109375" style="118" customWidth="1"/>
    <col min="16140" max="16141" width="6" style="118" customWidth="1"/>
    <col min="16142" max="16142" width="3.7109375" style="118" customWidth="1"/>
    <col min="16143" max="16156" width="0" style="118" hidden="1" customWidth="1"/>
    <col min="16157" max="16157" width="5.42578125" style="118" customWidth="1"/>
    <col min="16158" max="16158" width="20.5703125" style="118" bestFit="1" customWidth="1"/>
    <col min="16159" max="16159" width="5.85546875" style="118" customWidth="1"/>
    <col min="16160" max="16162" width="8.42578125" style="118" customWidth="1"/>
    <col min="16163" max="16384" width="11.42578125" style="118"/>
  </cols>
  <sheetData>
    <row r="1" spans="1:38" s="102" customFormat="1" ht="19.5" customHeight="1" x14ac:dyDescent="0.2">
      <c r="A1" s="248" t="s">
        <v>56</v>
      </c>
      <c r="B1" s="249"/>
      <c r="C1" s="249"/>
      <c r="D1" s="249"/>
      <c r="E1" s="249"/>
      <c r="F1" s="250"/>
      <c r="G1" s="251" t="s">
        <v>0</v>
      </c>
      <c r="H1" s="252"/>
      <c r="I1" s="252"/>
      <c r="J1" s="253"/>
      <c r="K1" s="146"/>
      <c r="L1" s="254" t="s">
        <v>1</v>
      </c>
      <c r="M1" s="255"/>
      <c r="N1" s="99"/>
      <c r="O1" s="232" t="s">
        <v>2</v>
      </c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4"/>
      <c r="AB1" s="100"/>
      <c r="AC1" s="235" t="s">
        <v>154</v>
      </c>
      <c r="AD1" s="236"/>
      <c r="AE1" s="236"/>
      <c r="AF1" s="236"/>
      <c r="AG1" s="236"/>
      <c r="AH1" s="237"/>
      <c r="AI1" s="101"/>
      <c r="AJ1" s="101"/>
      <c r="AK1" s="101"/>
      <c r="AL1" s="101"/>
    </row>
    <row r="2" spans="1:38" s="101" customFormat="1" ht="34.5" customHeight="1" x14ac:dyDescent="0.2">
      <c r="A2" s="191" t="s">
        <v>3</v>
      </c>
      <c r="B2" s="201" t="s">
        <v>4</v>
      </c>
      <c r="C2" s="170" t="s">
        <v>5</v>
      </c>
      <c r="D2" s="238" t="str">
        <f>IF(D45="","Bitte zuerst die 6 Mannschaftsnamen unten ab Zeile 45 eingeben","Spielpaarung")</f>
        <v>Spielpaarung</v>
      </c>
      <c r="E2" s="239"/>
      <c r="F2" s="240"/>
      <c r="G2" s="241" t="s">
        <v>6</v>
      </c>
      <c r="H2" s="242"/>
      <c r="I2" s="243" t="s">
        <v>7</v>
      </c>
      <c r="J2" s="244"/>
      <c r="K2" s="147"/>
      <c r="L2" s="245" t="s">
        <v>8</v>
      </c>
      <c r="M2" s="246"/>
      <c r="N2" s="103"/>
      <c r="O2" s="104" t="s">
        <v>9</v>
      </c>
      <c r="P2" s="104" t="s">
        <v>10</v>
      </c>
      <c r="Q2" s="104" t="s">
        <v>11</v>
      </c>
      <c r="R2" s="105" t="s">
        <v>12</v>
      </c>
      <c r="S2" s="106" t="s">
        <v>13</v>
      </c>
      <c r="T2" s="104" t="s">
        <v>8</v>
      </c>
      <c r="U2" s="105" t="s">
        <v>14</v>
      </c>
      <c r="V2" s="106" t="s">
        <v>15</v>
      </c>
      <c r="W2" s="104" t="s">
        <v>16</v>
      </c>
      <c r="X2" s="106" t="s">
        <v>17</v>
      </c>
      <c r="Y2" s="106" t="s">
        <v>18</v>
      </c>
      <c r="Z2" s="104" t="s">
        <v>19</v>
      </c>
      <c r="AA2" s="107" t="s">
        <v>20</v>
      </c>
      <c r="AB2" s="108"/>
      <c r="AC2" s="145" t="s">
        <v>9</v>
      </c>
      <c r="AD2" s="145" t="s">
        <v>10</v>
      </c>
      <c r="AE2" s="145" t="s">
        <v>11</v>
      </c>
      <c r="AF2" s="145" t="s">
        <v>8</v>
      </c>
      <c r="AG2" s="145" t="s">
        <v>16</v>
      </c>
      <c r="AH2" s="145" t="s">
        <v>19</v>
      </c>
    </row>
    <row r="3" spans="1:38" ht="12.75" customHeight="1" x14ac:dyDescent="0.2">
      <c r="A3" s="192">
        <v>1</v>
      </c>
      <c r="B3" s="202" t="s">
        <v>32</v>
      </c>
      <c r="C3" s="185">
        <v>43356</v>
      </c>
      <c r="D3" s="171" t="str">
        <f>D45</f>
        <v>TSV Sibbesse II</v>
      </c>
      <c r="E3" s="172" t="s">
        <v>21</v>
      </c>
      <c r="F3" s="171" t="str">
        <f>D46</f>
        <v>SV Hildesia Diekholzen I</v>
      </c>
      <c r="G3" s="173">
        <v>0</v>
      </c>
      <c r="H3" s="174">
        <v>4</v>
      </c>
      <c r="I3" s="175">
        <v>46</v>
      </c>
      <c r="J3" s="176">
        <v>100</v>
      </c>
      <c r="K3" s="148"/>
      <c r="L3" s="109">
        <f>IF($G3+$H3&lt;&gt;4,"",IF($G3&gt;$H3,2,IF($G3=$H3,1,0)))</f>
        <v>0</v>
      </c>
      <c r="M3" s="110">
        <f>IF($G3+$H3&lt;&gt;4,"",2-$L3)</f>
        <v>2</v>
      </c>
      <c r="N3" s="111" t="str">
        <f>IF(AND(G3&lt;&gt;"",H3&lt;&gt;"",G3+H3&lt;&gt;4),"!!!","")</f>
        <v/>
      </c>
      <c r="O3" s="112">
        <f t="shared" ref="O3:O8" si="0">RANK(AA3,$AA$3:$AA$8)</f>
        <v>6</v>
      </c>
      <c r="P3" s="113" t="str">
        <f t="shared" ref="P3:P8" si="1">D45</f>
        <v>TSV Sibbesse II</v>
      </c>
      <c r="Q3" s="112">
        <f t="shared" ref="Q3:Q8" si="2">(R3+S3)/2</f>
        <v>10</v>
      </c>
      <c r="R3" s="114">
        <f t="shared" ref="R3:R8" si="3">SUMIF($D$3:$D$41,$P3,$L$3:$L$41)+SUMIF($F$3:$F$41,$P3,$M$3:$M$41)</f>
        <v>0</v>
      </c>
      <c r="S3" s="115">
        <f t="shared" ref="S3:S8" si="4">SUMIF($D$3:$D$41,$P3,$M$3:$M$41)+SUMIF($F$3:$F$41,$P3,$L$3:$L$41)</f>
        <v>20</v>
      </c>
      <c r="T3" s="112" t="str">
        <f t="shared" ref="T3:T8" si="5">R3&amp;" : "&amp;S3</f>
        <v>0 : 20</v>
      </c>
      <c r="U3" s="114">
        <f t="shared" ref="U3:U8" si="6">SUMIF($D$3:$D$41,$P3,$G$3:$G$41)+SUMIF($F$3:$F$41,$P3,$H$3:$H$41)</f>
        <v>3</v>
      </c>
      <c r="V3" s="115">
        <f t="shared" ref="V3:V8" si="7">SUMIF($D$3:$D$41,$P3,$H$3:$H$41)+SUMIF($F$3:$F$41,$P3,$G$3:$G$41)</f>
        <v>37</v>
      </c>
      <c r="W3" s="112" t="str">
        <f t="shared" ref="W3:W8" si="8">U3&amp;" : "&amp;V3</f>
        <v>3 : 37</v>
      </c>
      <c r="X3" s="114">
        <f t="shared" ref="X3:X8" si="9">SUMIF($D$3:$D$41,$P3,$I$3:$I$41)+SUMIF($F$3:$F$41,$P3,$J$3:$J$41)</f>
        <v>652</v>
      </c>
      <c r="Y3" s="115">
        <f t="shared" ref="Y3:Y8" si="10">SUMIF($D$3:$D$41,$P3,$J$3:$J$41)+SUMIF($F$3:$F$41,$P3,$I$3:$I$41)</f>
        <v>1003</v>
      </c>
      <c r="Z3" s="112" t="str">
        <f t="shared" ref="Z3:Z8" si="11">X3&amp;" : "&amp;Y3</f>
        <v>652 : 1003</v>
      </c>
      <c r="AA3" s="116">
        <f t="shared" ref="AA3:AA8" si="12">R3*1000000000+(R3-S3)*10000000+(U3-V3)*10000+(X3-Y3)-ROW(P3)/100</f>
        <v>-200340351.03</v>
      </c>
      <c r="AB3" s="117"/>
      <c r="AC3" s="165">
        <v>1</v>
      </c>
      <c r="AD3" s="166" t="str">
        <f>VLOOKUP($AC3,$O$3:$P$8,2,FALSE)</f>
        <v>SG Borsum/Harsum/Achtum II</v>
      </c>
      <c r="AE3" s="165">
        <f t="shared" ref="AE3:AE8" si="13">VLOOKUP($AC3,$O$3:$Z$8,3,FALSE)</f>
        <v>10</v>
      </c>
      <c r="AF3" s="165" t="str">
        <f t="shared" ref="AF3:AF8" si="14">VLOOKUP($AC3,$O$3:$Z$8,6,FALSE)</f>
        <v>17 : 3</v>
      </c>
      <c r="AG3" s="165" t="str">
        <f t="shared" ref="AG3:AG8" si="15">VLOOKUP($AC3,$O$3:$Z$8,9,FALSE)</f>
        <v>30 : 10</v>
      </c>
      <c r="AH3" s="165" t="str">
        <f t="shared" ref="AH3:AH8" si="16">VLOOKUP($AC3,$O$3:$Z$8,12,FALSE)</f>
        <v>949 : 785</v>
      </c>
    </row>
    <row r="4" spans="1:38" ht="12.75" customHeight="1" x14ac:dyDescent="0.2">
      <c r="A4" s="192">
        <v>2</v>
      </c>
      <c r="B4" s="202" t="s">
        <v>29</v>
      </c>
      <c r="C4" s="185">
        <v>43353</v>
      </c>
      <c r="D4" s="190" t="str">
        <f>D$47</f>
        <v>SG Borsum/Harsum/Achtum II</v>
      </c>
      <c r="E4" s="172" t="s">
        <v>21</v>
      </c>
      <c r="F4" s="171" t="str">
        <f>D48</f>
        <v>TSV Brüggen</v>
      </c>
      <c r="G4" s="173">
        <v>0</v>
      </c>
      <c r="H4" s="174">
        <v>4</v>
      </c>
      <c r="I4" s="175">
        <v>77</v>
      </c>
      <c r="J4" s="176">
        <v>100</v>
      </c>
      <c r="K4" s="149"/>
      <c r="L4" s="109">
        <f>IF($G4+$H4&lt;&gt;4,"",IF($G4&gt;$H4,2,IF($G4=$H4,1,0)))</f>
        <v>0</v>
      </c>
      <c r="M4" s="110">
        <f>IF($G4+$H4&lt;&gt;4,"",2-$L4)</f>
        <v>2</v>
      </c>
      <c r="N4" s="111" t="str">
        <f>IF(AND(G4&lt;&gt;"",H4&lt;&gt;"",G4+H4&lt;&gt;4),"!!!","")</f>
        <v/>
      </c>
      <c r="O4" s="112">
        <f t="shared" si="0"/>
        <v>2</v>
      </c>
      <c r="P4" s="113" t="str">
        <f t="shared" si="1"/>
        <v>SV Hildesia Diekholzen I</v>
      </c>
      <c r="Q4" s="112">
        <f t="shared" si="2"/>
        <v>10</v>
      </c>
      <c r="R4" s="114">
        <f t="shared" si="3"/>
        <v>16</v>
      </c>
      <c r="S4" s="115">
        <f t="shared" si="4"/>
        <v>4</v>
      </c>
      <c r="T4" s="112" t="str">
        <f t="shared" si="5"/>
        <v>16 : 4</v>
      </c>
      <c r="U4" s="114">
        <f t="shared" si="6"/>
        <v>31</v>
      </c>
      <c r="V4" s="115">
        <f t="shared" si="7"/>
        <v>9</v>
      </c>
      <c r="W4" s="112" t="str">
        <f t="shared" si="8"/>
        <v>31 : 9</v>
      </c>
      <c r="X4" s="114">
        <f t="shared" si="9"/>
        <v>969</v>
      </c>
      <c r="Y4" s="115">
        <f t="shared" si="10"/>
        <v>670</v>
      </c>
      <c r="Z4" s="112" t="str">
        <f t="shared" si="11"/>
        <v>969 : 670</v>
      </c>
      <c r="AA4" s="116">
        <f t="shared" si="12"/>
        <v>16120220298.959999</v>
      </c>
      <c r="AB4" s="117"/>
      <c r="AC4" s="165">
        <v>2</v>
      </c>
      <c r="AD4" s="166" t="str">
        <f>VLOOKUP($AC4,$O$3:$Z$8,2,FALSE)</f>
        <v>SV Hildesia Diekholzen I</v>
      </c>
      <c r="AE4" s="165">
        <f t="shared" si="13"/>
        <v>10</v>
      </c>
      <c r="AF4" s="165" t="str">
        <f t="shared" si="14"/>
        <v>16 : 4</v>
      </c>
      <c r="AG4" s="165" t="str">
        <f t="shared" si="15"/>
        <v>31 : 9</v>
      </c>
      <c r="AH4" s="165" t="str">
        <f t="shared" si="16"/>
        <v>969 : 670</v>
      </c>
    </row>
    <row r="5" spans="1:38" ht="12.75" customHeight="1" x14ac:dyDescent="0.2">
      <c r="A5" s="192">
        <v>3</v>
      </c>
      <c r="B5" s="202" t="s">
        <v>29</v>
      </c>
      <c r="C5" s="185">
        <v>43353</v>
      </c>
      <c r="D5" s="171" t="str">
        <f>D49</f>
        <v>MTV Bledeln</v>
      </c>
      <c r="E5" s="172" t="s">
        <v>21</v>
      </c>
      <c r="F5" s="171" t="str">
        <f>D50</f>
        <v>VfV Hildesheim II</v>
      </c>
      <c r="G5" s="173">
        <v>0</v>
      </c>
      <c r="H5" s="174">
        <v>4</v>
      </c>
      <c r="I5" s="175">
        <v>60</v>
      </c>
      <c r="J5" s="176">
        <v>100</v>
      </c>
      <c r="K5" s="149"/>
      <c r="L5" s="109">
        <f>IF($G5+$H5&lt;&gt;4,"",IF($G5&gt;$H5,2,IF($G5=$H5,1,0)))</f>
        <v>0</v>
      </c>
      <c r="M5" s="110">
        <f>IF($G5+$H5&lt;&gt;4,"",2-$L5)</f>
        <v>2</v>
      </c>
      <c r="N5" s="111" t="str">
        <f>IF(AND(G5&lt;&gt;"",H5&lt;&gt;"",G5+H5&lt;&gt;4),"!!!","")</f>
        <v/>
      </c>
      <c r="O5" s="112">
        <f t="shared" si="0"/>
        <v>1</v>
      </c>
      <c r="P5" s="113" t="str">
        <f t="shared" si="1"/>
        <v>SG Borsum/Harsum/Achtum II</v>
      </c>
      <c r="Q5" s="112">
        <f t="shared" si="2"/>
        <v>10</v>
      </c>
      <c r="R5" s="114">
        <f t="shared" si="3"/>
        <v>17</v>
      </c>
      <c r="S5" s="115">
        <f t="shared" si="4"/>
        <v>3</v>
      </c>
      <c r="T5" s="112" t="str">
        <f t="shared" si="5"/>
        <v>17 : 3</v>
      </c>
      <c r="U5" s="114">
        <f t="shared" si="6"/>
        <v>30</v>
      </c>
      <c r="V5" s="115">
        <f t="shared" si="7"/>
        <v>10</v>
      </c>
      <c r="W5" s="112" t="str">
        <f t="shared" si="8"/>
        <v>30 : 10</v>
      </c>
      <c r="X5" s="114">
        <f t="shared" si="9"/>
        <v>949</v>
      </c>
      <c r="Y5" s="115">
        <f t="shared" si="10"/>
        <v>785</v>
      </c>
      <c r="Z5" s="112" t="str">
        <f t="shared" si="11"/>
        <v>949 : 785</v>
      </c>
      <c r="AA5" s="116">
        <f t="shared" si="12"/>
        <v>17140200163.950001</v>
      </c>
      <c r="AB5" s="117"/>
      <c r="AC5" s="165">
        <v>3</v>
      </c>
      <c r="AD5" s="166" t="str">
        <f>VLOOKUP($AC5,$O$3:$Z$8,2,FALSE)</f>
        <v>TSV Brüggen</v>
      </c>
      <c r="AE5" s="165">
        <f t="shared" si="13"/>
        <v>10</v>
      </c>
      <c r="AF5" s="165" t="str">
        <f t="shared" si="14"/>
        <v>13 : 7</v>
      </c>
      <c r="AG5" s="165" t="str">
        <f t="shared" si="15"/>
        <v>26 : 14</v>
      </c>
      <c r="AH5" s="165" t="str">
        <f t="shared" si="16"/>
        <v>907 : 822</v>
      </c>
    </row>
    <row r="6" spans="1:38" ht="12.75" customHeight="1" x14ac:dyDescent="0.2">
      <c r="A6" s="193"/>
      <c r="B6" s="203"/>
      <c r="C6" s="177"/>
      <c r="D6" s="178"/>
      <c r="E6" s="178"/>
      <c r="F6" s="178"/>
      <c r="G6" s="179"/>
      <c r="H6" s="180"/>
      <c r="I6" s="181"/>
      <c r="J6" s="182"/>
      <c r="K6" s="149"/>
      <c r="L6" s="119"/>
      <c r="M6" s="120"/>
      <c r="N6" s="111"/>
      <c r="O6" s="112">
        <f t="shared" si="0"/>
        <v>3</v>
      </c>
      <c r="P6" s="113" t="str">
        <f t="shared" si="1"/>
        <v>TSV Brüggen</v>
      </c>
      <c r="Q6" s="112">
        <f t="shared" si="2"/>
        <v>10</v>
      </c>
      <c r="R6" s="114">
        <f t="shared" si="3"/>
        <v>13</v>
      </c>
      <c r="S6" s="115">
        <f t="shared" si="4"/>
        <v>7</v>
      </c>
      <c r="T6" s="112" t="str">
        <f t="shared" si="5"/>
        <v>13 : 7</v>
      </c>
      <c r="U6" s="114">
        <f t="shared" si="6"/>
        <v>26</v>
      </c>
      <c r="V6" s="115">
        <f t="shared" si="7"/>
        <v>14</v>
      </c>
      <c r="W6" s="112" t="str">
        <f t="shared" si="8"/>
        <v>26 : 14</v>
      </c>
      <c r="X6" s="114">
        <f t="shared" si="9"/>
        <v>907</v>
      </c>
      <c r="Y6" s="115">
        <f t="shared" si="10"/>
        <v>822</v>
      </c>
      <c r="Z6" s="112" t="str">
        <f t="shared" si="11"/>
        <v>907 : 822</v>
      </c>
      <c r="AA6" s="116">
        <f t="shared" si="12"/>
        <v>13060120084.940001</v>
      </c>
      <c r="AB6" s="117"/>
      <c r="AC6" s="165">
        <v>4</v>
      </c>
      <c r="AD6" s="166" t="str">
        <f>VLOOKUP($AC6,$O$3:$Z$8,2,FALSE)</f>
        <v>VfV Hildesheim II</v>
      </c>
      <c r="AE6" s="165">
        <f t="shared" si="13"/>
        <v>10</v>
      </c>
      <c r="AF6" s="165" t="str">
        <f t="shared" si="14"/>
        <v>10 : 10</v>
      </c>
      <c r="AG6" s="165" t="str">
        <f t="shared" si="15"/>
        <v>21 : 19</v>
      </c>
      <c r="AH6" s="165" t="str">
        <f t="shared" si="16"/>
        <v>868 : 830</v>
      </c>
    </row>
    <row r="7" spans="1:38" ht="12.75" customHeight="1" x14ac:dyDescent="0.2">
      <c r="A7" s="192">
        <v>4</v>
      </c>
      <c r="B7" s="202" t="s">
        <v>29</v>
      </c>
      <c r="C7" s="185">
        <v>43367</v>
      </c>
      <c r="D7" s="171" t="str">
        <f>D49</f>
        <v>MTV Bledeln</v>
      </c>
      <c r="E7" s="172" t="s">
        <v>21</v>
      </c>
      <c r="F7" s="171" t="str">
        <f>D45</f>
        <v>TSV Sibbesse II</v>
      </c>
      <c r="G7" s="173">
        <v>3</v>
      </c>
      <c r="H7" s="174">
        <v>1</v>
      </c>
      <c r="I7" s="175">
        <v>100</v>
      </c>
      <c r="J7" s="176">
        <v>80</v>
      </c>
      <c r="K7" s="149"/>
      <c r="L7" s="109">
        <f>IF($G7+$H7&lt;&gt;4,"",IF($G7&gt;$H7,2,IF($G7=$H7,1,0)))</f>
        <v>2</v>
      </c>
      <c r="M7" s="110">
        <f>IF($G7+$H7&lt;&gt;4,"",2-$L7)</f>
        <v>0</v>
      </c>
      <c r="N7" s="111" t="str">
        <f>IF(AND(G7&lt;&gt;"",H7&lt;&gt;"",G7+H7&lt;&gt;4),"!!!","")</f>
        <v/>
      </c>
      <c r="O7" s="112">
        <f t="shared" si="0"/>
        <v>5</v>
      </c>
      <c r="P7" s="113" t="str">
        <f t="shared" si="1"/>
        <v>MTV Bledeln</v>
      </c>
      <c r="Q7" s="112">
        <f t="shared" si="2"/>
        <v>10</v>
      </c>
      <c r="R7" s="114">
        <f t="shared" si="3"/>
        <v>4</v>
      </c>
      <c r="S7" s="115">
        <f t="shared" si="4"/>
        <v>16</v>
      </c>
      <c r="T7" s="112" t="str">
        <f t="shared" si="5"/>
        <v>4 : 16</v>
      </c>
      <c r="U7" s="114">
        <f t="shared" si="6"/>
        <v>9</v>
      </c>
      <c r="V7" s="115">
        <f t="shared" si="7"/>
        <v>31</v>
      </c>
      <c r="W7" s="112" t="str">
        <f t="shared" si="8"/>
        <v>9 : 31</v>
      </c>
      <c r="X7" s="114">
        <f t="shared" si="9"/>
        <v>712</v>
      </c>
      <c r="Y7" s="115">
        <f t="shared" si="10"/>
        <v>947</v>
      </c>
      <c r="Z7" s="112" t="str">
        <f t="shared" si="11"/>
        <v>712 : 947</v>
      </c>
      <c r="AA7" s="116">
        <f t="shared" si="12"/>
        <v>3879779764.9299998</v>
      </c>
      <c r="AB7" s="117"/>
      <c r="AC7" s="165">
        <v>5</v>
      </c>
      <c r="AD7" s="166" t="str">
        <f>VLOOKUP($AC7,$O$3:$Z$8,2,FALSE)</f>
        <v>MTV Bledeln</v>
      </c>
      <c r="AE7" s="165">
        <f t="shared" si="13"/>
        <v>10</v>
      </c>
      <c r="AF7" s="165" t="str">
        <f t="shared" si="14"/>
        <v>4 : 16</v>
      </c>
      <c r="AG7" s="165" t="str">
        <f t="shared" si="15"/>
        <v>9 : 31</v>
      </c>
      <c r="AH7" s="165" t="str">
        <f t="shared" si="16"/>
        <v>712 : 947</v>
      </c>
    </row>
    <row r="8" spans="1:38" ht="12.75" customHeight="1" x14ac:dyDescent="0.2">
      <c r="A8" s="192">
        <v>5</v>
      </c>
      <c r="B8" s="202" t="s">
        <v>29</v>
      </c>
      <c r="C8" s="185">
        <v>43367</v>
      </c>
      <c r="D8" s="171" t="str">
        <f>D46</f>
        <v>SV Hildesia Diekholzen I</v>
      </c>
      <c r="E8" s="172" t="s">
        <v>21</v>
      </c>
      <c r="F8" s="190" t="str">
        <f>D47</f>
        <v>SG Borsum/Harsum/Achtum II</v>
      </c>
      <c r="G8" s="173">
        <v>1</v>
      </c>
      <c r="H8" s="174">
        <v>3</v>
      </c>
      <c r="I8" s="175">
        <v>91</v>
      </c>
      <c r="J8" s="176">
        <v>95</v>
      </c>
      <c r="K8" s="149"/>
      <c r="L8" s="109">
        <f>IF($G8+$H8&lt;&gt;4,"",IF($G8&gt;$H8,2,IF($G8=$H8,1,0)))</f>
        <v>0</v>
      </c>
      <c r="M8" s="110">
        <f>IF($G8+$H8&lt;&gt;4,"",2-$L8)</f>
        <v>2</v>
      </c>
      <c r="N8" s="111" t="str">
        <f>IF(AND(G8&lt;&gt;"",H8&lt;&gt;"",G8+H8&lt;&gt;4),"!!!","")</f>
        <v/>
      </c>
      <c r="O8" s="112">
        <f t="shared" si="0"/>
        <v>4</v>
      </c>
      <c r="P8" s="113" t="str">
        <f t="shared" si="1"/>
        <v>VfV Hildesheim II</v>
      </c>
      <c r="Q8" s="112">
        <f t="shared" si="2"/>
        <v>10</v>
      </c>
      <c r="R8" s="114">
        <f t="shared" si="3"/>
        <v>10</v>
      </c>
      <c r="S8" s="115">
        <f t="shared" si="4"/>
        <v>10</v>
      </c>
      <c r="T8" s="112" t="str">
        <f t="shared" si="5"/>
        <v>10 : 10</v>
      </c>
      <c r="U8" s="114">
        <f t="shared" si="6"/>
        <v>21</v>
      </c>
      <c r="V8" s="115">
        <f t="shared" si="7"/>
        <v>19</v>
      </c>
      <c r="W8" s="112" t="str">
        <f t="shared" si="8"/>
        <v>21 : 19</v>
      </c>
      <c r="X8" s="114">
        <f t="shared" si="9"/>
        <v>868</v>
      </c>
      <c r="Y8" s="115">
        <f t="shared" si="10"/>
        <v>830</v>
      </c>
      <c r="Z8" s="112" t="str">
        <f t="shared" si="11"/>
        <v>868 : 830</v>
      </c>
      <c r="AA8" s="116">
        <f t="shared" si="12"/>
        <v>10000020037.92</v>
      </c>
      <c r="AB8" s="117"/>
      <c r="AC8" s="165">
        <v>6</v>
      </c>
      <c r="AD8" s="166" t="str">
        <f>VLOOKUP($AC8,$O$3:$Z$8,2,FALSE)</f>
        <v>TSV Sibbesse II</v>
      </c>
      <c r="AE8" s="165">
        <f t="shared" si="13"/>
        <v>10</v>
      </c>
      <c r="AF8" s="165" t="str">
        <f t="shared" si="14"/>
        <v>0 : 20</v>
      </c>
      <c r="AG8" s="165" t="str">
        <f t="shared" si="15"/>
        <v>3 : 37</v>
      </c>
      <c r="AH8" s="165" t="str">
        <f t="shared" si="16"/>
        <v>652 : 1003</v>
      </c>
    </row>
    <row r="9" spans="1:38" ht="12.75" customHeight="1" x14ac:dyDescent="0.2">
      <c r="A9" s="192">
        <v>6</v>
      </c>
      <c r="B9" s="202" t="s">
        <v>35</v>
      </c>
      <c r="C9" s="185">
        <v>43368</v>
      </c>
      <c r="D9" s="171" t="str">
        <f>D50</f>
        <v>VfV Hildesheim II</v>
      </c>
      <c r="E9" s="172" t="s">
        <v>21</v>
      </c>
      <c r="F9" s="171" t="str">
        <f>D48</f>
        <v>TSV Brüggen</v>
      </c>
      <c r="G9" s="173">
        <v>2</v>
      </c>
      <c r="H9" s="174">
        <v>2</v>
      </c>
      <c r="I9" s="175">
        <v>84</v>
      </c>
      <c r="J9" s="176">
        <v>91</v>
      </c>
      <c r="K9" s="149"/>
      <c r="L9" s="109">
        <f>IF($G9+$H9&lt;&gt;4,"",IF($G9&gt;$H9,2,IF($G9=$H9,1,0)))</f>
        <v>1</v>
      </c>
      <c r="M9" s="110">
        <f>IF($G9+$H9&lt;&gt;4,"",2-$L9)</f>
        <v>1</v>
      </c>
      <c r="N9" s="111" t="str">
        <f>IF(AND(G9&lt;&gt;"",H9&lt;&gt;"",G9+H9&lt;&gt;4),"!!!","")</f>
        <v/>
      </c>
      <c r="O9" s="121"/>
      <c r="P9" s="121"/>
      <c r="Q9" s="121"/>
      <c r="R9" s="121"/>
      <c r="S9" s="121"/>
      <c r="T9" s="121"/>
      <c r="U9" s="121"/>
      <c r="V9" s="121"/>
      <c r="W9" s="121"/>
      <c r="X9" s="117"/>
      <c r="Y9" s="117"/>
      <c r="Z9" s="117"/>
      <c r="AA9" s="117"/>
      <c r="AB9" s="117"/>
    </row>
    <row r="10" spans="1:38" ht="6" customHeight="1" x14ac:dyDescent="0.2">
      <c r="A10" s="193"/>
      <c r="B10" s="203"/>
      <c r="C10" s="177"/>
      <c r="D10" s="178"/>
      <c r="E10" s="178"/>
      <c r="F10" s="178"/>
      <c r="G10" s="179"/>
      <c r="H10" s="180"/>
      <c r="I10" s="181"/>
      <c r="J10" s="182"/>
      <c r="K10" s="149"/>
      <c r="L10" s="119"/>
      <c r="M10" s="120"/>
      <c r="N10" s="111"/>
      <c r="O10" s="121"/>
      <c r="P10" s="121"/>
      <c r="Q10" s="121"/>
      <c r="R10" s="121"/>
      <c r="S10" s="121"/>
      <c r="T10" s="121"/>
      <c r="U10" s="121"/>
      <c r="V10" s="121"/>
      <c r="W10" s="121"/>
      <c r="X10" s="117"/>
      <c r="Y10" s="117"/>
      <c r="Z10" s="117"/>
      <c r="AA10" s="117"/>
      <c r="AB10" s="117"/>
      <c r="AC10" s="122" t="s">
        <v>22</v>
      </c>
      <c r="AF10" s="123">
        <f>SUM(R$3:S8)/2</f>
        <v>60</v>
      </c>
      <c r="AG10" s="123">
        <f>SUM(U$3:V8)/2</f>
        <v>120</v>
      </c>
      <c r="AH10" s="123">
        <f>SUM(X$3:Y8)/2</f>
        <v>5057</v>
      </c>
    </row>
    <row r="11" spans="1:38" ht="12.75" customHeight="1" x14ac:dyDescent="0.2">
      <c r="A11" s="192">
        <v>7</v>
      </c>
      <c r="B11" s="202" t="s">
        <v>32</v>
      </c>
      <c r="C11" s="185">
        <v>43398</v>
      </c>
      <c r="D11" s="171" t="str">
        <f>D45</f>
        <v>TSV Sibbesse II</v>
      </c>
      <c r="E11" s="172" t="s">
        <v>21</v>
      </c>
      <c r="F11" s="190" t="str">
        <f>D47</f>
        <v>SG Borsum/Harsum/Achtum II</v>
      </c>
      <c r="G11" s="173">
        <v>0</v>
      </c>
      <c r="H11" s="174">
        <v>4</v>
      </c>
      <c r="I11" s="175">
        <v>69</v>
      </c>
      <c r="J11" s="176">
        <v>100</v>
      </c>
      <c r="K11" s="149"/>
      <c r="L11" s="109">
        <f>IF($G11+$H11&lt;&gt;4,"",IF($G11&gt;$H11,2,IF($G11=$H11,1,0)))</f>
        <v>0</v>
      </c>
      <c r="M11" s="110">
        <f>IF($G11+$H11&lt;&gt;4,"",2-$L11)</f>
        <v>2</v>
      </c>
      <c r="N11" s="111" t="str">
        <f>IF(AND(G11&lt;&gt;"",H11&lt;&gt;"",G11+H11&lt;&gt;4),"!!!","")</f>
        <v/>
      </c>
      <c r="O11" s="121"/>
      <c r="P11" s="121"/>
      <c r="Q11" s="121"/>
      <c r="R11" s="121"/>
      <c r="S11" s="121"/>
      <c r="T11" s="121"/>
      <c r="U11" s="121"/>
      <c r="V11" s="121"/>
      <c r="W11" s="121"/>
      <c r="X11" s="117"/>
      <c r="Y11" s="117"/>
      <c r="Z11" s="117"/>
      <c r="AA11" s="117"/>
      <c r="AB11" s="117"/>
    </row>
    <row r="12" spans="1:38" ht="12.75" customHeight="1" x14ac:dyDescent="0.2">
      <c r="A12" s="192">
        <v>8</v>
      </c>
      <c r="B12" s="202" t="s">
        <v>29</v>
      </c>
      <c r="C12" s="185">
        <v>43416</v>
      </c>
      <c r="D12" s="171" t="str">
        <f>D49</f>
        <v>MTV Bledeln</v>
      </c>
      <c r="E12" s="172" t="s">
        <v>21</v>
      </c>
      <c r="F12" s="171" t="str">
        <f>D48</f>
        <v>TSV Brüggen</v>
      </c>
      <c r="G12" s="173">
        <v>0</v>
      </c>
      <c r="H12" s="174">
        <v>4</v>
      </c>
      <c r="I12" s="175">
        <v>53</v>
      </c>
      <c r="J12" s="176">
        <v>100</v>
      </c>
      <c r="K12" s="149"/>
      <c r="L12" s="109">
        <f>IF($G12+$H12&lt;&gt;4,"",IF($G12&gt;$H12,2,IF($G12=$H12,1,0)))</f>
        <v>0</v>
      </c>
      <c r="M12" s="110">
        <f>IF($G12+$H12&lt;&gt;4,"",2-$L12)</f>
        <v>2</v>
      </c>
      <c r="N12" s="111" t="str">
        <f>IF(AND(G12&lt;&gt;"",H12&lt;&gt;"",G12+H12&lt;&gt;4),"!!!","")</f>
        <v/>
      </c>
      <c r="O12" s="121"/>
      <c r="P12" s="121"/>
      <c r="Q12" s="121"/>
      <c r="R12" s="121"/>
      <c r="S12" s="121"/>
      <c r="T12" s="121"/>
      <c r="U12" s="121"/>
      <c r="V12" s="121"/>
      <c r="W12" s="121"/>
      <c r="X12" s="117"/>
      <c r="Y12" s="117"/>
      <c r="Z12" s="117"/>
      <c r="AA12" s="117"/>
      <c r="AB12" s="117"/>
    </row>
    <row r="13" spans="1:38" ht="12.75" customHeight="1" x14ac:dyDescent="0.2">
      <c r="A13" s="192">
        <v>9</v>
      </c>
      <c r="B13" s="202" t="s">
        <v>35</v>
      </c>
      <c r="C13" s="185">
        <v>43366</v>
      </c>
      <c r="D13" s="171" t="str">
        <f>D50</f>
        <v>VfV Hildesheim II</v>
      </c>
      <c r="E13" s="172" t="s">
        <v>21</v>
      </c>
      <c r="F13" s="171" t="str">
        <f>D46</f>
        <v>SV Hildesia Diekholzen I</v>
      </c>
      <c r="G13" s="173">
        <v>0</v>
      </c>
      <c r="H13" s="174">
        <v>4</v>
      </c>
      <c r="I13" s="175">
        <v>83</v>
      </c>
      <c r="J13" s="176">
        <v>100</v>
      </c>
      <c r="K13" s="149"/>
      <c r="L13" s="109">
        <f>IF($G13+$H13&lt;&gt;4,"",IF($G13&gt;$H13,2,IF($G13=$H13,1,0)))</f>
        <v>0</v>
      </c>
      <c r="M13" s="110">
        <f>IF($G13+$H13&lt;&gt;4,"",2-$L13)</f>
        <v>2</v>
      </c>
      <c r="N13" s="111" t="str">
        <f>IF(AND(G13&lt;&gt;"",H13&lt;&gt;"",G13+H13&lt;&gt;4),"!!!","")</f>
        <v/>
      </c>
      <c r="O13" s="121"/>
      <c r="P13" s="121"/>
      <c r="Q13" s="121"/>
      <c r="R13" s="121"/>
      <c r="S13" s="121"/>
      <c r="T13" s="121"/>
      <c r="U13" s="121"/>
      <c r="V13" s="121"/>
      <c r="W13" s="121"/>
      <c r="X13" s="117"/>
      <c r="Y13" s="117"/>
      <c r="Z13" s="117"/>
      <c r="AA13" s="117"/>
      <c r="AB13" s="117"/>
      <c r="AD13" s="118" t="s">
        <v>58</v>
      </c>
    </row>
    <row r="14" spans="1:38" ht="6" customHeight="1" x14ac:dyDescent="0.2">
      <c r="A14" s="194"/>
      <c r="B14" s="204"/>
      <c r="C14" s="177"/>
      <c r="D14" s="177"/>
      <c r="E14" s="177"/>
      <c r="F14" s="177"/>
      <c r="G14" s="179"/>
      <c r="H14" s="180"/>
      <c r="I14" s="181"/>
      <c r="J14" s="182"/>
      <c r="K14" s="149"/>
      <c r="L14" s="119"/>
      <c r="M14" s="120"/>
      <c r="N14" s="111"/>
      <c r="AD14" s="118" t="s">
        <v>58</v>
      </c>
    </row>
    <row r="15" spans="1:38" ht="12.75" customHeight="1" x14ac:dyDescent="0.2">
      <c r="A15" s="192">
        <v>10</v>
      </c>
      <c r="B15" s="202" t="s">
        <v>29</v>
      </c>
      <c r="C15" s="185">
        <v>43409</v>
      </c>
      <c r="D15" s="171" t="str">
        <f>D46</f>
        <v>SV Hildesia Diekholzen I</v>
      </c>
      <c r="E15" s="172" t="s">
        <v>21</v>
      </c>
      <c r="F15" s="171" t="str">
        <f>D48</f>
        <v>TSV Brüggen</v>
      </c>
      <c r="G15" s="173">
        <v>3</v>
      </c>
      <c r="H15" s="174">
        <v>1</v>
      </c>
      <c r="I15" s="175">
        <v>100</v>
      </c>
      <c r="J15" s="176">
        <v>71</v>
      </c>
      <c r="K15" s="149"/>
      <c r="L15" s="109">
        <f>IF($G15+$H15&lt;&gt;4,"",IF($G15&gt;$H15,2,IF($G15=$H15,1,0)))</f>
        <v>2</v>
      </c>
      <c r="M15" s="110">
        <f>IF($G15+$H15&lt;&gt;4,"",2-$L15)</f>
        <v>0</v>
      </c>
      <c r="N15" s="111" t="str">
        <f>IF(AND(G15&lt;&gt;"",H15&lt;&gt;"",G15+H15&lt;&gt;4),"!!!","")</f>
        <v/>
      </c>
      <c r="O15" s="121"/>
      <c r="P15" s="121"/>
      <c r="Q15" s="121"/>
      <c r="R15" s="121"/>
      <c r="S15" s="121"/>
      <c r="T15" s="121"/>
      <c r="U15" s="121"/>
      <c r="V15" s="121"/>
      <c r="W15" s="121"/>
      <c r="X15" s="117"/>
      <c r="Y15" s="117"/>
      <c r="Z15" s="117"/>
      <c r="AA15" s="117"/>
      <c r="AB15" s="117"/>
    </row>
    <row r="16" spans="1:38" ht="12.75" customHeight="1" x14ac:dyDescent="0.2">
      <c r="A16" s="192">
        <v>11</v>
      </c>
      <c r="B16" s="202" t="s">
        <v>29</v>
      </c>
      <c r="C16" s="185">
        <v>43409</v>
      </c>
      <c r="D16" s="190" t="str">
        <f>D4</f>
        <v>SG Borsum/Harsum/Achtum II</v>
      </c>
      <c r="E16" s="172" t="s">
        <v>21</v>
      </c>
      <c r="F16" s="171" t="str">
        <f>D49</f>
        <v>MTV Bledeln</v>
      </c>
      <c r="G16" s="173">
        <v>3</v>
      </c>
      <c r="H16" s="174">
        <v>1</v>
      </c>
      <c r="I16" s="175">
        <v>98</v>
      </c>
      <c r="J16" s="176">
        <v>81</v>
      </c>
      <c r="K16" s="149"/>
      <c r="L16" s="109">
        <f>IF($G16+$H16&lt;&gt;4,"",IF($G16&gt;$H16,2,IF($G16=$H16,1,0)))</f>
        <v>2</v>
      </c>
      <c r="M16" s="110">
        <f>IF($G16+$H16&lt;&gt;4,"",2-$L16)</f>
        <v>0</v>
      </c>
      <c r="N16" s="111" t="str">
        <f>IF(AND(G16&lt;&gt;"",H16&lt;&gt;"",G16+H16&lt;&gt;4),"!!!","")</f>
        <v/>
      </c>
      <c r="O16" s="121"/>
      <c r="P16" s="121"/>
      <c r="Q16" s="121"/>
      <c r="R16" s="121"/>
      <c r="S16" s="121"/>
      <c r="T16" s="121"/>
      <c r="U16" s="121"/>
      <c r="V16" s="121"/>
      <c r="W16" s="121"/>
      <c r="X16" s="117"/>
      <c r="Y16" s="117"/>
      <c r="Z16" s="117"/>
      <c r="AA16" s="117"/>
      <c r="AB16" s="117"/>
    </row>
    <row r="17" spans="1:34" ht="12.75" customHeight="1" x14ac:dyDescent="0.2">
      <c r="A17" s="192">
        <v>12</v>
      </c>
      <c r="B17" s="202" t="s">
        <v>32</v>
      </c>
      <c r="C17" s="185">
        <v>43412</v>
      </c>
      <c r="D17" s="171" t="str">
        <f>D45</f>
        <v>TSV Sibbesse II</v>
      </c>
      <c r="E17" s="172" t="s">
        <v>21</v>
      </c>
      <c r="F17" s="171" t="str">
        <f>D50</f>
        <v>VfV Hildesheim II</v>
      </c>
      <c r="G17" s="173">
        <v>0</v>
      </c>
      <c r="H17" s="174">
        <v>4</v>
      </c>
      <c r="I17" s="175">
        <v>59</v>
      </c>
      <c r="J17" s="176">
        <v>100</v>
      </c>
      <c r="K17" s="149"/>
      <c r="L17" s="109">
        <f>IF($G17+$H17&lt;&gt;4,"",IF($G17&gt;$H17,2,IF($G17=$H17,1,0)))</f>
        <v>0</v>
      </c>
      <c r="M17" s="110">
        <f>IF($G17+$H17&lt;&gt;4,"",2-$L17)</f>
        <v>2</v>
      </c>
      <c r="N17" s="111" t="str">
        <f>IF(AND(G17&lt;&gt;"",H17&lt;&gt;"",G17+H17&lt;&gt;4),"!!!","")</f>
        <v/>
      </c>
      <c r="O17" s="121"/>
      <c r="P17" s="121"/>
      <c r="Q17" s="121"/>
      <c r="R17" s="121"/>
      <c r="S17" s="121"/>
      <c r="T17" s="121"/>
      <c r="U17" s="121"/>
      <c r="V17" s="121"/>
      <c r="W17" s="121"/>
      <c r="X17" s="117"/>
      <c r="Y17" s="117"/>
      <c r="Z17" s="117"/>
      <c r="AA17" s="117"/>
      <c r="AB17" s="117"/>
      <c r="AC17" s="118" t="s">
        <v>58</v>
      </c>
    </row>
    <row r="18" spans="1:34" ht="6" customHeight="1" x14ac:dyDescent="0.2">
      <c r="A18" s="194"/>
      <c r="B18" s="204"/>
      <c r="C18" s="177"/>
      <c r="D18" s="177"/>
      <c r="E18" s="177"/>
      <c r="F18" s="177"/>
      <c r="G18" s="179"/>
      <c r="H18" s="180"/>
      <c r="I18" s="181"/>
      <c r="J18" s="182"/>
      <c r="K18" s="149"/>
      <c r="L18" s="119"/>
      <c r="M18" s="120"/>
      <c r="N18" s="111"/>
    </row>
    <row r="19" spans="1:34" ht="12.75" customHeight="1" x14ac:dyDescent="0.2">
      <c r="A19" s="192">
        <v>13</v>
      </c>
      <c r="B19" s="202" t="s">
        <v>29</v>
      </c>
      <c r="C19" s="185">
        <v>43423</v>
      </c>
      <c r="D19" s="171" t="str">
        <f>D49</f>
        <v>MTV Bledeln</v>
      </c>
      <c r="E19" s="172" t="s">
        <v>21</v>
      </c>
      <c r="F19" s="171" t="str">
        <f>D46</f>
        <v>SV Hildesia Diekholzen I</v>
      </c>
      <c r="G19" s="173">
        <v>1</v>
      </c>
      <c r="H19" s="174">
        <v>3</v>
      </c>
      <c r="I19" s="175">
        <v>48</v>
      </c>
      <c r="J19" s="176">
        <v>99</v>
      </c>
      <c r="K19" s="149"/>
      <c r="L19" s="109">
        <f>IF($G19+$H19&lt;&gt;4,"",IF($G19&gt;$H19,2,IF($G19=$H19,1,0)))</f>
        <v>0</v>
      </c>
      <c r="M19" s="110">
        <f>IF($G19+$H19&lt;&gt;4,"",2-$L19)</f>
        <v>2</v>
      </c>
      <c r="N19" s="111" t="str">
        <f>IF(AND(G19&lt;&gt;"",H19&lt;&gt;"",G19+H19&lt;&gt;4),"!!!","")</f>
        <v/>
      </c>
      <c r="O19" s="121"/>
      <c r="P19" s="121"/>
      <c r="Q19" s="121"/>
      <c r="R19" s="121"/>
      <c r="S19" s="121"/>
      <c r="T19" s="121"/>
      <c r="U19" s="121"/>
      <c r="V19" s="121"/>
      <c r="W19" s="121"/>
      <c r="X19" s="117"/>
      <c r="Y19" s="117"/>
      <c r="Z19" s="117"/>
      <c r="AA19" s="117"/>
      <c r="AB19" s="117"/>
    </row>
    <row r="20" spans="1:34" ht="12.75" customHeight="1" x14ac:dyDescent="0.2">
      <c r="A20" s="192">
        <v>14</v>
      </c>
      <c r="B20" s="202" t="s">
        <v>39</v>
      </c>
      <c r="C20" s="185">
        <v>43427</v>
      </c>
      <c r="D20" s="171" t="str">
        <f>D48</f>
        <v>TSV Brüggen</v>
      </c>
      <c r="E20" s="172" t="s">
        <v>21</v>
      </c>
      <c r="F20" s="171" t="str">
        <f>D45</f>
        <v>TSV Sibbesse II</v>
      </c>
      <c r="G20" s="173">
        <v>4</v>
      </c>
      <c r="H20" s="174">
        <v>0</v>
      </c>
      <c r="I20" s="175">
        <v>102</v>
      </c>
      <c r="J20" s="176">
        <v>73</v>
      </c>
      <c r="K20" s="149"/>
      <c r="L20" s="109">
        <f>IF($G20+$H20&lt;&gt;4,"",IF($G20&gt;$H20,2,IF($G20=$H20,1,0)))</f>
        <v>2</v>
      </c>
      <c r="M20" s="110">
        <f>IF($G20+$H20&lt;&gt;4,"",2-$L20)</f>
        <v>0</v>
      </c>
      <c r="N20" s="111" t="str">
        <f>IF(AND(G20&lt;&gt;"",H20&lt;&gt;"",G20+H20&lt;&gt;4),"!!!","")</f>
        <v/>
      </c>
      <c r="O20" s="121"/>
      <c r="P20" s="121"/>
      <c r="Q20" s="121"/>
      <c r="R20" s="121"/>
      <c r="S20" s="121"/>
      <c r="T20" s="121"/>
      <c r="U20" s="121"/>
      <c r="V20" s="121"/>
      <c r="W20" s="121"/>
      <c r="X20" s="117"/>
      <c r="Y20" s="117"/>
      <c r="Z20" s="117"/>
      <c r="AA20" s="117"/>
      <c r="AB20" s="117"/>
    </row>
    <row r="21" spans="1:34" ht="12.75" customHeight="1" x14ac:dyDescent="0.2">
      <c r="A21" s="192">
        <v>15</v>
      </c>
      <c r="B21" s="202" t="s">
        <v>35</v>
      </c>
      <c r="C21" s="207" t="s">
        <v>151</v>
      </c>
      <c r="D21" s="171" t="str">
        <f>D50</f>
        <v>VfV Hildesheim II</v>
      </c>
      <c r="E21" s="172" t="s">
        <v>21</v>
      </c>
      <c r="F21" s="190" t="str">
        <f>D47</f>
        <v>SG Borsum/Harsum/Achtum II</v>
      </c>
      <c r="G21" s="173">
        <v>0</v>
      </c>
      <c r="H21" s="174">
        <v>4</v>
      </c>
      <c r="I21" s="175">
        <v>67</v>
      </c>
      <c r="J21" s="176">
        <v>100</v>
      </c>
      <c r="K21" s="149"/>
      <c r="L21" s="109">
        <f>IF($G21+$H21&lt;&gt;4,"",IF($G21&gt;$H21,2,IF($G21=$H21,1,0)))</f>
        <v>0</v>
      </c>
      <c r="M21" s="110">
        <f>IF($G21+$H21&lt;&gt;4,"",2-$L21)</f>
        <v>2</v>
      </c>
      <c r="N21" s="111" t="str">
        <f>IF(AND(G21&lt;&gt;"",H21&lt;&gt;"",G21+H21&lt;&gt;4),"!!!","")</f>
        <v/>
      </c>
      <c r="O21" s="121"/>
      <c r="P21" s="121"/>
      <c r="Q21" s="121"/>
      <c r="R21" s="121"/>
      <c r="S21" s="121"/>
      <c r="T21" s="121"/>
      <c r="U21" s="121"/>
      <c r="V21" s="121"/>
      <c r="W21" s="121"/>
      <c r="X21" s="117"/>
      <c r="Y21" s="117"/>
      <c r="Z21" s="117"/>
      <c r="AA21" s="117"/>
      <c r="AB21" s="117"/>
    </row>
    <row r="22" spans="1:34" ht="6" customHeight="1" x14ac:dyDescent="0.2">
      <c r="A22" s="194"/>
      <c r="B22" s="204"/>
      <c r="C22" s="177"/>
      <c r="D22" s="177"/>
      <c r="E22" s="177"/>
      <c r="F22" s="177"/>
      <c r="G22" s="179"/>
      <c r="H22" s="180"/>
      <c r="I22" s="181"/>
      <c r="J22" s="182"/>
      <c r="K22" s="149"/>
      <c r="L22" s="119"/>
      <c r="M22" s="120"/>
      <c r="N22" s="111"/>
    </row>
    <row r="23" spans="1:34" ht="12.75" customHeight="1" x14ac:dyDescent="0.2">
      <c r="A23" s="192">
        <v>16</v>
      </c>
      <c r="B23" s="202" t="s">
        <v>29</v>
      </c>
      <c r="C23" s="185">
        <v>43486</v>
      </c>
      <c r="D23" s="171" t="str">
        <f>F3</f>
        <v>SV Hildesia Diekholzen I</v>
      </c>
      <c r="E23" s="172" t="s">
        <v>21</v>
      </c>
      <c r="F23" s="171" t="str">
        <f>D3</f>
        <v>TSV Sibbesse II</v>
      </c>
      <c r="G23" s="173">
        <v>4</v>
      </c>
      <c r="H23" s="174">
        <v>0</v>
      </c>
      <c r="I23" s="175">
        <v>100</v>
      </c>
      <c r="J23" s="176">
        <v>49</v>
      </c>
      <c r="K23" s="149"/>
      <c r="L23" s="109">
        <f>IF($G23+$H23&lt;&gt;4,"",IF($G23&gt;$H23,2,IF($G23=$H23,1,0)))</f>
        <v>2</v>
      </c>
      <c r="M23" s="110">
        <f>IF($G23+$H23&lt;&gt;4,"",2-$L23)</f>
        <v>0</v>
      </c>
      <c r="N23" s="111" t="str">
        <f>IF(AND(G23&lt;&gt;"",H23&lt;&gt;"",G23+H23&lt;&gt;4),"!!!","")</f>
        <v/>
      </c>
      <c r="O23" s="126"/>
      <c r="P23" s="126"/>
      <c r="Q23" s="126"/>
      <c r="R23" s="126"/>
      <c r="S23" s="126"/>
      <c r="T23" s="126"/>
      <c r="U23" s="126"/>
      <c r="V23" s="126"/>
      <c r="W23" s="126"/>
      <c r="X23" s="127"/>
      <c r="Y23" s="127"/>
      <c r="Z23" s="127"/>
      <c r="AA23" s="127"/>
      <c r="AB23" s="127"/>
      <c r="AC23" s="128"/>
      <c r="AD23" s="128"/>
      <c r="AE23" s="128"/>
      <c r="AF23" s="128"/>
      <c r="AG23" s="128"/>
      <c r="AH23" s="128"/>
    </row>
    <row r="24" spans="1:34" ht="12.75" customHeight="1" x14ac:dyDescent="0.2">
      <c r="A24" s="192">
        <v>17</v>
      </c>
      <c r="B24" s="202" t="s">
        <v>39</v>
      </c>
      <c r="C24" s="185">
        <v>43441</v>
      </c>
      <c r="D24" s="171" t="str">
        <f t="shared" ref="D24:D41" si="17">F4</f>
        <v>TSV Brüggen</v>
      </c>
      <c r="E24" s="172" t="s">
        <v>21</v>
      </c>
      <c r="F24" s="190" t="str">
        <f t="shared" ref="F24:F41" si="18">D4</f>
        <v>SG Borsum/Harsum/Achtum II</v>
      </c>
      <c r="G24" s="173">
        <v>2</v>
      </c>
      <c r="H24" s="174">
        <v>2</v>
      </c>
      <c r="I24" s="175">
        <v>90</v>
      </c>
      <c r="J24" s="176">
        <v>98</v>
      </c>
      <c r="K24" s="149"/>
      <c r="L24" s="109">
        <f>IF($G24+$H24&lt;&gt;4,"",IF($G24&gt;$H24,2,IF($G24=$H24,1,0)))</f>
        <v>1</v>
      </c>
      <c r="M24" s="110">
        <f>IF($G24+$H24&lt;&gt;4,"",2-$L24)</f>
        <v>1</v>
      </c>
      <c r="N24" s="111" t="str">
        <f>IF(AND(G24&lt;&gt;"",H24&lt;&gt;"",G24+H24&lt;&gt;4),"!!!","")</f>
        <v/>
      </c>
    </row>
    <row r="25" spans="1:34" ht="12.75" customHeight="1" x14ac:dyDescent="0.2">
      <c r="A25" s="192">
        <v>18</v>
      </c>
      <c r="B25" s="202" t="s">
        <v>35</v>
      </c>
      <c r="C25" s="185">
        <v>43445</v>
      </c>
      <c r="D25" s="171" t="str">
        <f t="shared" si="17"/>
        <v>VfV Hildesheim II</v>
      </c>
      <c r="E25" s="172" t="s">
        <v>21</v>
      </c>
      <c r="F25" s="171" t="str">
        <f t="shared" si="18"/>
        <v>MTV Bledeln</v>
      </c>
      <c r="G25" s="173">
        <v>4</v>
      </c>
      <c r="H25" s="174">
        <v>0</v>
      </c>
      <c r="I25" s="175">
        <v>100</v>
      </c>
      <c r="J25" s="176">
        <v>66</v>
      </c>
      <c r="K25" s="149"/>
      <c r="L25" s="109">
        <f>IF($G25+$H25&lt;&gt;4,"",IF($G25&gt;$H25,2,IF($G25=$H25,1,0)))</f>
        <v>2</v>
      </c>
      <c r="M25" s="110">
        <f>IF($G25+$H25&lt;&gt;4,"",2-$L25)</f>
        <v>0</v>
      </c>
      <c r="N25" s="111" t="str">
        <f>IF(AND(G25&lt;&gt;"",H25&lt;&gt;"",G25+H25&lt;&gt;4),"!!!","")</f>
        <v/>
      </c>
    </row>
    <row r="26" spans="1:34" ht="6" customHeight="1" x14ac:dyDescent="0.2">
      <c r="A26" s="194"/>
      <c r="B26" s="204"/>
      <c r="C26" s="177"/>
      <c r="D26" s="177"/>
      <c r="E26" s="177"/>
      <c r="F26" s="177"/>
      <c r="G26" s="179"/>
      <c r="H26" s="180"/>
      <c r="I26" s="181"/>
      <c r="J26" s="182"/>
      <c r="K26" s="149"/>
      <c r="L26" s="119"/>
      <c r="M26" s="120"/>
      <c r="N26" s="111"/>
    </row>
    <row r="27" spans="1:34" ht="12.75" customHeight="1" x14ac:dyDescent="0.2">
      <c r="A27" s="192">
        <v>19</v>
      </c>
      <c r="B27" s="202" t="s">
        <v>32</v>
      </c>
      <c r="C27" s="185">
        <v>43482</v>
      </c>
      <c r="D27" s="171" t="str">
        <f t="shared" si="17"/>
        <v>TSV Sibbesse II</v>
      </c>
      <c r="E27" s="172" t="s">
        <v>21</v>
      </c>
      <c r="F27" s="171" t="str">
        <f t="shared" si="18"/>
        <v>MTV Bledeln</v>
      </c>
      <c r="G27" s="173">
        <v>0</v>
      </c>
      <c r="H27" s="174">
        <v>4</v>
      </c>
      <c r="I27" s="175">
        <v>68</v>
      </c>
      <c r="J27" s="176">
        <v>105</v>
      </c>
      <c r="K27" s="149"/>
      <c r="L27" s="109">
        <f>IF($G27+$H27&lt;&gt;4,"",IF($G27&gt;$H27,2,IF($G27=$H27,1,0)))</f>
        <v>0</v>
      </c>
      <c r="M27" s="110">
        <f>IF($G27+$H27&lt;&gt;4,"",2-$L27)</f>
        <v>2</v>
      </c>
      <c r="N27" s="111" t="str">
        <f>IF(AND(G27&lt;&gt;"",H27&lt;&gt;"",G27+H27&lt;&gt;4),"!!!","")</f>
        <v/>
      </c>
    </row>
    <row r="28" spans="1:34" ht="12.75" customHeight="1" x14ac:dyDescent="0.2">
      <c r="A28" s="192">
        <v>20</v>
      </c>
      <c r="B28" s="202" t="s">
        <v>29</v>
      </c>
      <c r="C28" s="185">
        <v>43479</v>
      </c>
      <c r="D28" s="190" t="str">
        <f t="shared" si="17"/>
        <v>SG Borsum/Harsum/Achtum II</v>
      </c>
      <c r="E28" s="172" t="s">
        <v>21</v>
      </c>
      <c r="F28" s="171" t="str">
        <f t="shared" si="18"/>
        <v>SV Hildesia Diekholzen I</v>
      </c>
      <c r="G28" s="173">
        <v>3</v>
      </c>
      <c r="H28" s="174">
        <v>1</v>
      </c>
      <c r="I28" s="175">
        <v>83</v>
      </c>
      <c r="J28" s="176">
        <v>86</v>
      </c>
      <c r="K28" s="149"/>
      <c r="L28" s="109">
        <f>IF($G28+$H28&lt;&gt;4,"",IF($G28&gt;$H28,2,IF($G28=$H28,1,0)))</f>
        <v>2</v>
      </c>
      <c r="M28" s="110">
        <f>IF($G28+$H28&lt;&gt;4,"",2-$L28)</f>
        <v>0</v>
      </c>
      <c r="N28" s="111" t="str">
        <f>IF(AND(G28&lt;&gt;"",H28&lt;&gt;"",G28+H28&lt;&gt;4),"!!!","")</f>
        <v/>
      </c>
    </row>
    <row r="29" spans="1:34" ht="12.75" customHeight="1" x14ac:dyDescent="0.2">
      <c r="A29" s="192">
        <v>21</v>
      </c>
      <c r="B29" s="202" t="s">
        <v>39</v>
      </c>
      <c r="C29" s="185">
        <v>43483</v>
      </c>
      <c r="D29" s="171" t="str">
        <f t="shared" si="17"/>
        <v>TSV Brüggen</v>
      </c>
      <c r="E29" s="172" t="s">
        <v>21</v>
      </c>
      <c r="F29" s="171" t="str">
        <f t="shared" si="18"/>
        <v>VfV Hildesheim II</v>
      </c>
      <c r="G29" s="173">
        <v>2</v>
      </c>
      <c r="H29" s="174">
        <v>2</v>
      </c>
      <c r="I29" s="175">
        <v>92</v>
      </c>
      <c r="J29" s="176">
        <v>92</v>
      </c>
      <c r="K29" s="149"/>
      <c r="L29" s="109">
        <f>IF($G29+$H29&lt;&gt;4,"",IF($G29&gt;$H29,2,IF($G29=$H29,1,0)))</f>
        <v>1</v>
      </c>
      <c r="M29" s="110">
        <f>IF($G29+$H29&lt;&gt;4,"",2-$L29)</f>
        <v>1</v>
      </c>
      <c r="N29" s="111" t="str">
        <f>IF(AND(G29&lt;&gt;"",H29&lt;&gt;"",G29+H29&lt;&gt;4),"!!!","")</f>
        <v/>
      </c>
    </row>
    <row r="30" spans="1:34" ht="6" customHeight="1" x14ac:dyDescent="0.2">
      <c r="A30" s="194"/>
      <c r="B30" s="204"/>
      <c r="C30" s="177"/>
      <c r="D30" s="177"/>
      <c r="E30" s="177"/>
      <c r="F30" s="177"/>
      <c r="G30" s="179"/>
      <c r="H30" s="180"/>
      <c r="I30" s="181"/>
      <c r="J30" s="182"/>
      <c r="K30" s="149"/>
      <c r="L30" s="119"/>
      <c r="M30" s="120"/>
      <c r="N30" s="111"/>
    </row>
    <row r="31" spans="1:34" ht="12.75" customHeight="1" x14ac:dyDescent="0.2">
      <c r="A31" s="192">
        <v>22</v>
      </c>
      <c r="B31" s="202" t="s">
        <v>29</v>
      </c>
      <c r="C31" s="185">
        <v>43500</v>
      </c>
      <c r="D31" s="190" t="str">
        <f t="shared" si="17"/>
        <v>SG Borsum/Harsum/Achtum II</v>
      </c>
      <c r="E31" s="172" t="s">
        <v>21</v>
      </c>
      <c r="F31" s="171" t="str">
        <f t="shared" si="18"/>
        <v>TSV Sibbesse II</v>
      </c>
      <c r="G31" s="173">
        <v>4</v>
      </c>
      <c r="H31" s="174">
        <v>0</v>
      </c>
      <c r="I31" s="175">
        <v>100</v>
      </c>
      <c r="J31" s="176">
        <v>67</v>
      </c>
      <c r="K31" s="149"/>
      <c r="L31" s="109">
        <f>IF($G31+$H31&lt;&gt;4,"",IF($G31&gt;$H31,2,IF($G31=$H31,1,0)))</f>
        <v>2</v>
      </c>
      <c r="M31" s="110">
        <f>IF($G31+$H31&lt;&gt;4,"",2-$L31)</f>
        <v>0</v>
      </c>
      <c r="N31" s="111" t="str">
        <f>IF(AND(G31&lt;&gt;"",H31&lt;&gt;"",G31+H31&lt;&gt;4),"!!!","")</f>
        <v/>
      </c>
    </row>
    <row r="32" spans="1:34" ht="12.75" customHeight="1" x14ac:dyDescent="0.2">
      <c r="A32" s="192">
        <v>23</v>
      </c>
      <c r="B32" s="202" t="s">
        <v>29</v>
      </c>
      <c r="C32" s="185">
        <v>43532</v>
      </c>
      <c r="D32" s="171" t="str">
        <f t="shared" si="17"/>
        <v>TSV Brüggen</v>
      </c>
      <c r="E32" s="172" t="s">
        <v>21</v>
      </c>
      <c r="F32" s="171" t="str">
        <f t="shared" si="18"/>
        <v>MTV Bledeln</v>
      </c>
      <c r="G32" s="173">
        <v>4</v>
      </c>
      <c r="H32" s="174">
        <v>0</v>
      </c>
      <c r="I32" s="175">
        <v>102</v>
      </c>
      <c r="J32" s="176">
        <v>75</v>
      </c>
      <c r="K32" s="149"/>
      <c r="L32" s="109">
        <f>IF($G32+$H32&lt;&gt;4,"",IF($G32&gt;$H32,2,IF($G32=$H32,1,0)))</f>
        <v>2</v>
      </c>
      <c r="M32" s="110">
        <f>IF($G32+$H32&lt;&gt;4,"",2-$L32)</f>
        <v>0</v>
      </c>
      <c r="N32" s="111" t="str">
        <f>IF(AND(G32&lt;&gt;"",H32&lt;&gt;"",G32+H32&lt;&gt;4),"!!!","")</f>
        <v/>
      </c>
    </row>
    <row r="33" spans="1:34" ht="12.75" customHeight="1" x14ac:dyDescent="0.2">
      <c r="A33" s="192">
        <v>24</v>
      </c>
      <c r="B33" s="202" t="s">
        <v>29</v>
      </c>
      <c r="C33" s="185">
        <v>43500</v>
      </c>
      <c r="D33" s="171" t="str">
        <f t="shared" si="17"/>
        <v>SV Hildesia Diekholzen I</v>
      </c>
      <c r="E33" s="172" t="s">
        <v>21</v>
      </c>
      <c r="F33" s="171" t="str">
        <f t="shared" si="18"/>
        <v>VfV Hildesheim II</v>
      </c>
      <c r="G33" s="173">
        <v>3</v>
      </c>
      <c r="H33" s="174">
        <v>1</v>
      </c>
      <c r="I33" s="175">
        <v>93</v>
      </c>
      <c r="J33" s="176">
        <v>73</v>
      </c>
      <c r="K33" s="149"/>
      <c r="L33" s="109">
        <f>IF($G33+$H33&lt;&gt;4,"",IF($G33&gt;$H33,2,IF($G33=$H33,1,0)))</f>
        <v>2</v>
      </c>
      <c r="M33" s="110">
        <f>IF($G33+$H33&lt;&gt;4,"",2-$L33)</f>
        <v>0</v>
      </c>
      <c r="N33" s="111" t="str">
        <f>IF(AND(G33&lt;&gt;"",H33&lt;&gt;"",G33+H33&lt;&gt;4),"!!!","")</f>
        <v/>
      </c>
    </row>
    <row r="34" spans="1:34" ht="6" customHeight="1" x14ac:dyDescent="0.2">
      <c r="A34" s="194"/>
      <c r="B34" s="204"/>
      <c r="C34" s="177"/>
      <c r="D34" s="177"/>
      <c r="E34" s="177"/>
      <c r="F34" s="177"/>
      <c r="G34" s="179"/>
      <c r="H34" s="180"/>
      <c r="I34" s="181"/>
      <c r="J34" s="182"/>
      <c r="K34" s="149"/>
      <c r="L34" s="119"/>
      <c r="M34" s="120"/>
      <c r="N34" s="111"/>
    </row>
    <row r="35" spans="1:34" ht="12.75" customHeight="1" x14ac:dyDescent="0.2">
      <c r="A35" s="192">
        <v>25</v>
      </c>
      <c r="B35" s="202" t="s">
        <v>39</v>
      </c>
      <c r="C35" s="185">
        <v>43525</v>
      </c>
      <c r="D35" s="171" t="str">
        <f t="shared" si="17"/>
        <v>TSV Brüggen</v>
      </c>
      <c r="E35" s="172" t="s">
        <v>21</v>
      </c>
      <c r="F35" s="171" t="str">
        <f t="shared" si="18"/>
        <v>SV Hildesia Diekholzen I</v>
      </c>
      <c r="G35" s="173">
        <v>0</v>
      </c>
      <c r="H35" s="174">
        <v>4</v>
      </c>
      <c r="I35" s="175">
        <v>62</v>
      </c>
      <c r="J35" s="176">
        <v>100</v>
      </c>
      <c r="K35" s="149"/>
      <c r="L35" s="109">
        <f>IF($G35+$H35&lt;&gt;4,"",IF($G35&gt;$H35,2,IF($G35=$H35,1,0)))</f>
        <v>0</v>
      </c>
      <c r="M35" s="110">
        <f>IF($G35+$H35&lt;&gt;4,"",2-$L35)</f>
        <v>2</v>
      </c>
      <c r="N35" s="111" t="str">
        <f>IF(AND(G35&lt;&gt;"",H35&lt;&gt;"",G35+H35&lt;&gt;4),"!!!","")</f>
        <v/>
      </c>
    </row>
    <row r="36" spans="1:34" ht="12.75" customHeight="1" x14ac:dyDescent="0.2">
      <c r="A36" s="192">
        <v>26</v>
      </c>
      <c r="B36" s="202" t="s">
        <v>29</v>
      </c>
      <c r="C36" s="185">
        <v>43521</v>
      </c>
      <c r="D36" s="171" t="str">
        <f t="shared" si="17"/>
        <v>MTV Bledeln</v>
      </c>
      <c r="E36" s="172" t="s">
        <v>21</v>
      </c>
      <c r="F36" s="190" t="str">
        <f t="shared" si="18"/>
        <v>SG Borsum/Harsum/Achtum II</v>
      </c>
      <c r="G36" s="173">
        <v>0</v>
      </c>
      <c r="H36" s="174">
        <v>4</v>
      </c>
      <c r="I36" s="175">
        <v>64</v>
      </c>
      <c r="J36" s="176">
        <v>100</v>
      </c>
      <c r="K36" s="149"/>
      <c r="L36" s="109">
        <f>IF($G36+$H36&lt;&gt;4,"",IF($G36&gt;$H36,2,IF($G36=$H36,1,0)))</f>
        <v>0</v>
      </c>
      <c r="M36" s="110">
        <f>IF($G36+$H36&lt;&gt;4,"",2-$L36)</f>
        <v>2</v>
      </c>
      <c r="N36" s="111" t="str">
        <f>IF(AND(G36&lt;&gt;"",H36&lt;&gt;"",G36+H36&lt;&gt;4),"!!!","")</f>
        <v/>
      </c>
    </row>
    <row r="37" spans="1:34" ht="12.75" customHeight="1" x14ac:dyDescent="0.2">
      <c r="A37" s="192">
        <v>27</v>
      </c>
      <c r="B37" s="202" t="s">
        <v>35</v>
      </c>
      <c r="C37" s="185">
        <v>43522</v>
      </c>
      <c r="D37" s="171" t="str">
        <f t="shared" si="17"/>
        <v>VfV Hildesheim II</v>
      </c>
      <c r="E37" s="172" t="s">
        <v>21</v>
      </c>
      <c r="F37" s="171" t="str">
        <f t="shared" si="18"/>
        <v>TSV Sibbesse II</v>
      </c>
      <c r="G37" s="173">
        <v>3</v>
      </c>
      <c r="H37" s="174">
        <v>1</v>
      </c>
      <c r="I37" s="175">
        <v>99</v>
      </c>
      <c r="J37" s="176">
        <v>71</v>
      </c>
      <c r="K37" s="149"/>
      <c r="L37" s="109">
        <f>IF($G37+$H37&lt;&gt;4,"",IF($G37&gt;$H37,2,IF($G37=$H37,1,0)))</f>
        <v>2</v>
      </c>
      <c r="M37" s="110">
        <f>IF($G37+$H37&lt;&gt;4,"",2-$L37)</f>
        <v>0</v>
      </c>
      <c r="N37" s="111" t="str">
        <f>IF(AND(G37&lt;&gt;"",H37&lt;&gt;"",G37+H37&lt;&gt;4),"!!!","")</f>
        <v/>
      </c>
    </row>
    <row r="38" spans="1:34" ht="6" customHeight="1" x14ac:dyDescent="0.2">
      <c r="A38" s="194"/>
      <c r="B38" s="204"/>
      <c r="C38" s="177"/>
      <c r="D38" s="177"/>
      <c r="E38" s="177"/>
      <c r="F38" s="177"/>
      <c r="G38" s="179"/>
      <c r="H38" s="180"/>
      <c r="I38" s="181"/>
      <c r="J38" s="182"/>
      <c r="K38" s="149"/>
      <c r="L38" s="119"/>
      <c r="M38" s="120"/>
      <c r="N38" s="111"/>
    </row>
    <row r="39" spans="1:34" ht="12.75" customHeight="1" x14ac:dyDescent="0.2">
      <c r="A39" s="192">
        <v>28</v>
      </c>
      <c r="B39" s="202" t="s">
        <v>29</v>
      </c>
      <c r="C39" s="185">
        <v>43542</v>
      </c>
      <c r="D39" s="171" t="str">
        <f t="shared" si="17"/>
        <v>SV Hildesia Diekholzen I</v>
      </c>
      <c r="E39" s="172" t="s">
        <v>21</v>
      </c>
      <c r="F39" s="171" t="str">
        <f t="shared" si="18"/>
        <v>MTV Bledeln</v>
      </c>
      <c r="G39" s="173">
        <v>4</v>
      </c>
      <c r="H39" s="174">
        <v>0</v>
      </c>
      <c r="I39" s="175">
        <v>100</v>
      </c>
      <c r="J39" s="176">
        <v>60</v>
      </c>
      <c r="K39" s="149"/>
      <c r="L39" s="109">
        <f>IF($G39+$H39&lt;&gt;4,"",IF($G39&gt;$H39,2,IF($G39=$H39,1,0)))</f>
        <v>2</v>
      </c>
      <c r="M39" s="110">
        <f>IF($G39+$H39&lt;&gt;4,"",2-$L39)</f>
        <v>0</v>
      </c>
      <c r="N39" s="111" t="str">
        <f>IF(AND(G39&lt;&gt;"",H39&lt;&gt;"",G39+H39&lt;&gt;4),"!!!","")</f>
        <v/>
      </c>
    </row>
    <row r="40" spans="1:34" ht="12.75" customHeight="1" x14ac:dyDescent="0.2">
      <c r="A40" s="192">
        <v>29</v>
      </c>
      <c r="B40" s="202" t="s">
        <v>32</v>
      </c>
      <c r="C40" s="185">
        <v>43545</v>
      </c>
      <c r="D40" s="171" t="str">
        <f t="shared" si="17"/>
        <v>TSV Sibbesse II</v>
      </c>
      <c r="E40" s="172" t="s">
        <v>21</v>
      </c>
      <c r="F40" s="171" t="str">
        <f t="shared" si="18"/>
        <v>TSV Brüggen</v>
      </c>
      <c r="G40" s="173">
        <v>1</v>
      </c>
      <c r="H40" s="174">
        <v>3</v>
      </c>
      <c r="I40" s="175">
        <v>70</v>
      </c>
      <c r="J40" s="176">
        <v>97</v>
      </c>
      <c r="K40" s="149"/>
      <c r="L40" s="109">
        <f>IF($G40+$H40&lt;&gt;4,"",IF($G40&gt;$H40,2,IF($G40=$H40,1,0)))</f>
        <v>0</v>
      </c>
      <c r="M40" s="110">
        <f>IF($G40+$H40&lt;&gt;4,"",2-$L40)</f>
        <v>2</v>
      </c>
      <c r="N40" s="111" t="str">
        <f>IF(AND(G40&lt;&gt;"",H40&lt;&gt;"",G40+H40&lt;&gt;4),"!!!","")</f>
        <v/>
      </c>
    </row>
    <row r="41" spans="1:34" ht="12.75" customHeight="1" x14ac:dyDescent="0.2">
      <c r="A41" s="192">
        <v>30</v>
      </c>
      <c r="B41" s="202" t="s">
        <v>29</v>
      </c>
      <c r="C41" s="185">
        <v>43542</v>
      </c>
      <c r="D41" s="190" t="str">
        <f t="shared" si="17"/>
        <v>SG Borsum/Harsum/Achtum II</v>
      </c>
      <c r="E41" s="172" t="s">
        <v>21</v>
      </c>
      <c r="F41" s="171" t="str">
        <f t="shared" si="18"/>
        <v>VfV Hildesheim II</v>
      </c>
      <c r="G41" s="173">
        <v>3</v>
      </c>
      <c r="H41" s="174">
        <v>1</v>
      </c>
      <c r="I41" s="175">
        <v>98</v>
      </c>
      <c r="J41" s="176">
        <v>70</v>
      </c>
      <c r="K41" s="149"/>
      <c r="L41" s="109">
        <f>IF($G41+$H41&lt;&gt;4,"",IF($G41&gt;$H41,2,IF($G41=$H41,1,0)))</f>
        <v>2</v>
      </c>
      <c r="M41" s="110">
        <f>IF($G41+$H41&lt;&gt;4,"",2-$L41)</f>
        <v>0</v>
      </c>
      <c r="N41" s="111" t="str">
        <f>IF(AND(G41&lt;&gt;"",H41&lt;&gt;"",G41+H41&lt;&gt;4),"!!!","")</f>
        <v/>
      </c>
    </row>
    <row r="42" spans="1:34" ht="4.5" customHeight="1" x14ac:dyDescent="0.2">
      <c r="A42" s="195"/>
      <c r="B42" s="195"/>
      <c r="C42" s="129"/>
      <c r="D42" s="124"/>
    </row>
    <row r="43" spans="1:34" s="128" customFormat="1" ht="10.5" customHeight="1" x14ac:dyDescent="0.2">
      <c r="A43" s="196" t="s">
        <v>22</v>
      </c>
      <c r="B43" s="205"/>
      <c r="C43" s="131"/>
      <c r="D43" s="131"/>
      <c r="E43" s="131"/>
      <c r="F43" s="131"/>
      <c r="G43" s="247">
        <f>SUM(G3:H42)</f>
        <v>120</v>
      </c>
      <c r="H43" s="247"/>
      <c r="I43" s="247">
        <f>SUM(I3:J42)</f>
        <v>5057</v>
      </c>
      <c r="J43" s="247"/>
      <c r="K43" s="151"/>
      <c r="L43" s="247">
        <f>SUM(L3:M42)</f>
        <v>60</v>
      </c>
      <c r="M43" s="247"/>
      <c r="N43" s="127"/>
      <c r="O43" s="124"/>
      <c r="P43" s="124"/>
      <c r="Q43" s="124"/>
      <c r="R43" s="124"/>
      <c r="S43" s="124"/>
      <c r="T43" s="124"/>
      <c r="U43" s="124"/>
      <c r="V43" s="124"/>
      <c r="W43" s="124"/>
      <c r="X43" s="125"/>
      <c r="Y43" s="125"/>
      <c r="Z43" s="125"/>
      <c r="AA43" s="125"/>
      <c r="AB43" s="125"/>
      <c r="AC43" s="118"/>
      <c r="AD43" s="118"/>
      <c r="AE43" s="118"/>
      <c r="AF43" s="118"/>
      <c r="AG43" s="118"/>
      <c r="AH43" s="118"/>
    </row>
    <row r="44" spans="1:34" ht="4.5" customHeight="1" x14ac:dyDescent="0.2"/>
    <row r="45" spans="1:34" ht="11.25" customHeight="1" x14ac:dyDescent="0.2">
      <c r="A45" s="198" t="s">
        <v>23</v>
      </c>
      <c r="B45" s="206"/>
      <c r="C45" s="132"/>
      <c r="D45" s="133" t="s">
        <v>131</v>
      </c>
      <c r="AD45" s="134" t="s">
        <v>24</v>
      </c>
      <c r="AE45" s="135"/>
      <c r="AF45" s="135"/>
      <c r="AG45" s="135"/>
      <c r="AH45" s="136"/>
    </row>
    <row r="46" spans="1:34" ht="11.25" customHeight="1" x14ac:dyDescent="0.2">
      <c r="A46" s="199"/>
      <c r="B46" s="199"/>
      <c r="C46" s="137"/>
      <c r="D46" s="133" t="s">
        <v>46</v>
      </c>
      <c r="AD46" s="138" t="s">
        <v>25</v>
      </c>
      <c r="AE46" s="139"/>
      <c r="AF46" s="139"/>
      <c r="AG46" s="139"/>
      <c r="AH46" s="140"/>
    </row>
    <row r="47" spans="1:34" ht="11.25" customHeight="1" x14ac:dyDescent="0.2">
      <c r="A47" s="200"/>
      <c r="B47" s="200"/>
      <c r="C47" s="141"/>
      <c r="D47" s="133" t="s">
        <v>142</v>
      </c>
      <c r="AD47" s="138" t="s">
        <v>26</v>
      </c>
      <c r="AE47" s="139"/>
      <c r="AF47" s="139"/>
      <c r="AG47" s="139"/>
      <c r="AH47" s="140"/>
    </row>
    <row r="48" spans="1:34" ht="11.25" customHeight="1" x14ac:dyDescent="0.2">
      <c r="A48" s="200"/>
      <c r="B48" s="200"/>
      <c r="C48" s="141"/>
      <c r="D48" s="133" t="s">
        <v>61</v>
      </c>
      <c r="AD48" s="138" t="s">
        <v>27</v>
      </c>
      <c r="AE48" s="139"/>
      <c r="AF48" s="139"/>
      <c r="AG48" s="139"/>
      <c r="AH48" s="140"/>
    </row>
    <row r="49" spans="1:34" ht="11.25" customHeight="1" x14ac:dyDescent="0.2">
      <c r="A49" s="200"/>
      <c r="B49" s="200"/>
      <c r="C49" s="141"/>
      <c r="D49" s="133" t="s">
        <v>49</v>
      </c>
      <c r="AD49" s="142" t="s">
        <v>28</v>
      </c>
      <c r="AE49" s="143"/>
      <c r="AF49" s="143"/>
      <c r="AG49" s="143"/>
      <c r="AH49" s="144"/>
    </row>
    <row r="50" spans="1:34" ht="11.25" customHeight="1" x14ac:dyDescent="0.2">
      <c r="A50" s="200"/>
      <c r="B50" s="200"/>
      <c r="C50" s="141"/>
      <c r="D50" s="133" t="s">
        <v>132</v>
      </c>
    </row>
  </sheetData>
  <mergeCells count="12">
    <mergeCell ref="G43:H43"/>
    <mergeCell ref="I43:J43"/>
    <mergeCell ref="L43:M43"/>
    <mergeCell ref="A1:F1"/>
    <mergeCell ref="G1:J1"/>
    <mergeCell ref="L1:M1"/>
    <mergeCell ref="O1:AA1"/>
    <mergeCell ref="AC1:AH1"/>
    <mergeCell ref="D2:F2"/>
    <mergeCell ref="G2:H2"/>
    <mergeCell ref="I2:J2"/>
    <mergeCell ref="L2:M2"/>
  </mergeCells>
  <pageMargins left="0.39" right="0.19685039370078741" top="0.59055118110236227" bottom="0.38" header="0.51181102362204722" footer="0.31"/>
  <pageSetup paperSize="9" orientation="landscape" horizontalDpi="4294967293" verticalDpi="4294967293" r:id="rId1"/>
  <headerFooter alignWithMargins="0"/>
  <webPublishItems count="2">
    <webPublishItem id="23283" divId="Tabelle_2018_2019_23283" sourceType="printArea" destinationFile="W:\Daten\Web\hobby-volleyball\hobby-volleyball_web_files\StaffelE-Dateien.htm" autoRepublish="1"/>
    <webPublishItem id="29520" divId="Tabelle_2018_2019_29520" sourceType="range" sourceRef="AC1:AH8" destinationFile="W:\Daten\Web\hobby-volleyball\hobby-volleyball_web_files\StaffelET-Dateien.htm" autoRepublish="1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2"/>
  <sheetViews>
    <sheetView workbookViewId="0">
      <selection activeCell="H27" sqref="H27"/>
    </sheetView>
  </sheetViews>
  <sheetFormatPr baseColWidth="10" defaultRowHeight="15.75" x14ac:dyDescent="0.25"/>
  <cols>
    <col min="1" max="1" width="21.5703125" style="77" customWidth="1"/>
    <col min="2" max="2" width="11.5703125" style="77" customWidth="1"/>
    <col min="3" max="3" width="29.5703125" style="77" customWidth="1"/>
    <col min="4" max="4" width="24.42578125" style="78" customWidth="1"/>
    <col min="5" max="5" width="3.28515625" style="79" customWidth="1"/>
    <col min="6" max="6" width="24.85546875" style="77" customWidth="1"/>
    <col min="7" max="7" width="24.140625" style="77" customWidth="1"/>
    <col min="8" max="16384" width="11.42578125" style="75"/>
  </cols>
  <sheetData>
    <row r="1" spans="1:7" x14ac:dyDescent="0.25">
      <c r="A1" s="76" t="s">
        <v>128</v>
      </c>
      <c r="B1" s="76"/>
    </row>
    <row r="2" spans="1:7" x14ac:dyDescent="0.25">
      <c r="A2" s="79"/>
      <c r="B2" s="79"/>
      <c r="D2" s="80" t="s">
        <v>62</v>
      </c>
      <c r="F2" s="79" t="s">
        <v>63</v>
      </c>
      <c r="G2" s="79" t="s">
        <v>82</v>
      </c>
    </row>
    <row r="3" spans="1:7" ht="15" x14ac:dyDescent="0.2">
      <c r="A3" s="81"/>
      <c r="B3" s="95" t="s">
        <v>64</v>
      </c>
      <c r="C3" s="152"/>
      <c r="D3" s="96"/>
      <c r="E3" s="153"/>
      <c r="F3" s="96"/>
      <c r="G3" s="96"/>
    </row>
    <row r="4" spans="1:7" ht="15" x14ac:dyDescent="0.2">
      <c r="A4" s="83"/>
      <c r="B4" s="95" t="s">
        <v>66</v>
      </c>
      <c r="C4" s="154"/>
      <c r="D4" s="96"/>
      <c r="E4" s="153"/>
      <c r="F4" s="96"/>
      <c r="G4" s="96"/>
    </row>
    <row r="5" spans="1:7" x14ac:dyDescent="0.25">
      <c r="A5" s="84" t="s">
        <v>67</v>
      </c>
      <c r="B5" s="95" t="s">
        <v>68</v>
      </c>
      <c r="C5" s="154"/>
      <c r="D5" s="96"/>
      <c r="E5" s="153"/>
      <c r="F5" s="96"/>
      <c r="G5" s="96"/>
    </row>
    <row r="6" spans="1:7" x14ac:dyDescent="0.25">
      <c r="A6" s="85" t="s">
        <v>69</v>
      </c>
      <c r="B6" s="95" t="s">
        <v>70</v>
      </c>
      <c r="C6" s="154"/>
      <c r="D6" s="96"/>
      <c r="E6" s="153"/>
      <c r="F6" s="96"/>
      <c r="G6" s="96"/>
    </row>
    <row r="7" spans="1:7" x14ac:dyDescent="0.25">
      <c r="A7" s="85" t="s">
        <v>129</v>
      </c>
      <c r="B7" s="95" t="s">
        <v>71</v>
      </c>
      <c r="C7" s="154"/>
      <c r="D7" s="96"/>
      <c r="E7" s="153"/>
      <c r="F7" s="96"/>
      <c r="G7" s="96"/>
    </row>
    <row r="8" spans="1:7" x14ac:dyDescent="0.25">
      <c r="A8" s="86"/>
      <c r="B8" s="95" t="s">
        <v>72</v>
      </c>
      <c r="C8" s="152"/>
      <c r="D8" s="96"/>
      <c r="E8" s="153"/>
      <c r="F8" s="96"/>
      <c r="G8" s="96"/>
    </row>
    <row r="9" spans="1:7" x14ac:dyDescent="0.25">
      <c r="A9" s="86"/>
      <c r="B9" s="95" t="s">
        <v>73</v>
      </c>
      <c r="C9" s="96"/>
      <c r="D9" s="96"/>
      <c r="E9" s="153"/>
      <c r="F9" s="96"/>
      <c r="G9" s="96"/>
    </row>
    <row r="10" spans="1:7" x14ac:dyDescent="0.25">
      <c r="A10" s="87"/>
      <c r="B10" s="95" t="s">
        <v>81</v>
      </c>
      <c r="C10" s="154"/>
      <c r="D10" s="96"/>
      <c r="E10" s="153"/>
      <c r="F10" s="96"/>
      <c r="G10" s="96"/>
    </row>
    <row r="11" spans="1:7" x14ac:dyDescent="0.25">
      <c r="A11" s="79"/>
      <c r="B11" s="79"/>
      <c r="C11" s="155"/>
    </row>
    <row r="12" spans="1:7" x14ac:dyDescent="0.25">
      <c r="A12" s="79"/>
      <c r="B12" s="79"/>
      <c r="G12" s="156"/>
    </row>
    <row r="13" spans="1:7" x14ac:dyDescent="0.25">
      <c r="A13" s="88" t="s">
        <v>74</v>
      </c>
      <c r="B13" s="96" t="s">
        <v>83</v>
      </c>
      <c r="C13" s="95"/>
      <c r="D13" s="96"/>
      <c r="E13" s="153"/>
      <c r="F13" s="96"/>
      <c r="G13" s="96"/>
    </row>
    <row r="14" spans="1:7" x14ac:dyDescent="0.25">
      <c r="A14" s="85" t="s">
        <v>69</v>
      </c>
      <c r="B14" s="97" t="s">
        <v>85</v>
      </c>
      <c r="C14" s="157"/>
      <c r="D14" s="96"/>
      <c r="E14" s="153"/>
      <c r="F14" s="96"/>
      <c r="G14" s="96"/>
    </row>
    <row r="15" spans="1:7" x14ac:dyDescent="0.25">
      <c r="A15" s="85" t="s">
        <v>130</v>
      </c>
      <c r="B15" s="96" t="s">
        <v>86</v>
      </c>
      <c r="C15" s="95"/>
      <c r="D15" s="96"/>
      <c r="E15" s="153"/>
      <c r="F15" s="96"/>
      <c r="G15" s="96"/>
    </row>
    <row r="16" spans="1:7" x14ac:dyDescent="0.25">
      <c r="A16" s="89"/>
      <c r="B16" s="96" t="s">
        <v>84</v>
      </c>
      <c r="C16" s="95"/>
      <c r="D16" s="96"/>
      <c r="E16" s="153"/>
      <c r="F16" s="96"/>
      <c r="G16" s="96"/>
    </row>
    <row r="17" spans="1:7" x14ac:dyDescent="0.25">
      <c r="A17" s="79"/>
      <c r="B17" s="79"/>
    </row>
    <row r="19" spans="1:7" x14ac:dyDescent="0.25">
      <c r="A19" s="90" t="s">
        <v>75</v>
      </c>
      <c r="B19" s="90"/>
      <c r="C19" s="158" t="s">
        <v>76</v>
      </c>
      <c r="D19" s="159"/>
      <c r="E19" s="158"/>
      <c r="F19" s="82"/>
      <c r="G19" s="82"/>
    </row>
    <row r="20" spans="1:7" x14ac:dyDescent="0.25">
      <c r="A20" s="91" t="s">
        <v>77</v>
      </c>
      <c r="B20" s="96" t="s">
        <v>87</v>
      </c>
      <c r="C20" s="160"/>
      <c r="D20" s="96"/>
      <c r="E20" s="161"/>
      <c r="F20" s="96"/>
      <c r="G20" s="162"/>
    </row>
    <row r="21" spans="1:7" x14ac:dyDescent="0.25">
      <c r="A21" s="91" t="s">
        <v>90</v>
      </c>
      <c r="B21" s="96" t="s">
        <v>88</v>
      </c>
      <c r="C21" s="163"/>
      <c r="D21" s="96"/>
      <c r="E21" s="161"/>
      <c r="F21" s="96"/>
      <c r="G21" s="164"/>
    </row>
    <row r="22" spans="1:7" x14ac:dyDescent="0.25">
      <c r="A22" s="92" t="s">
        <v>89</v>
      </c>
      <c r="B22" s="82"/>
      <c r="C22" s="158" t="s">
        <v>78</v>
      </c>
      <c r="D22" s="159"/>
      <c r="E22" s="158"/>
      <c r="F22" s="82"/>
      <c r="G22" s="82"/>
    </row>
    <row r="23" spans="1:7" x14ac:dyDescent="0.25">
      <c r="A23" s="79"/>
      <c r="B23" s="79"/>
      <c r="C23" s="82" t="s">
        <v>79</v>
      </c>
      <c r="D23" s="159"/>
      <c r="E23" s="161" t="s">
        <v>65</v>
      </c>
      <c r="F23" s="82"/>
      <c r="G23" s="82"/>
    </row>
    <row r="26" spans="1:7" x14ac:dyDescent="0.25">
      <c r="A26" s="79" t="s">
        <v>80</v>
      </c>
      <c r="B26" s="79"/>
      <c r="C26" s="79"/>
      <c r="D26" s="80"/>
    </row>
    <row r="28" spans="1:7" x14ac:dyDescent="0.25">
      <c r="A28" s="98"/>
    </row>
    <row r="29" spans="1:7" x14ac:dyDescent="0.25">
      <c r="A29" s="98"/>
    </row>
    <row r="30" spans="1:7" x14ac:dyDescent="0.25">
      <c r="A30" s="98"/>
    </row>
    <row r="31" spans="1:7" x14ac:dyDescent="0.25">
      <c r="A31" s="98"/>
    </row>
    <row r="32" spans="1:7" x14ac:dyDescent="0.25">
      <c r="A32" s="98"/>
    </row>
  </sheetData>
  <dataConsolidate/>
  <pageMargins left="0.70866141732283472" right="0.70866141732283472" top="0.78740157480314965" bottom="0.78740157480314965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Staffel A</vt:lpstr>
      <vt:lpstr>Staffel B</vt:lpstr>
      <vt:lpstr>Staffel C</vt:lpstr>
      <vt:lpstr>Staffel D</vt:lpstr>
      <vt:lpstr>Staffel E</vt:lpstr>
      <vt:lpstr>Pokal</vt:lpstr>
      <vt:lpstr>Pokal!Druckbereich</vt:lpstr>
      <vt:lpstr>'Staffel A'!Druckbereich</vt:lpstr>
      <vt:lpstr>'Staffel B'!Druckbereich</vt:lpstr>
      <vt:lpstr>'Staffel C'!Druckbereich</vt:lpstr>
      <vt:lpstr>'Staffel D'!Druckbereich</vt:lpstr>
      <vt:lpstr>'Staffel 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2017-08-14T17:37:11Z</dcterms:created>
  <dcterms:modified xsi:type="dcterms:W3CDTF">2019-04-02T15:01:29Z</dcterms:modified>
</cp:coreProperties>
</file>