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210" yWindow="1740" windowWidth="18975" windowHeight="9855" activeTab="4"/>
  </bookViews>
  <sheets>
    <sheet name="lies mich" sheetId="1" r:id="rId1"/>
    <sheet name="Staffel A" sheetId="2" r:id="rId2"/>
    <sheet name="Staffel B" sheetId="3" r:id="rId3"/>
    <sheet name="Staffel C" sheetId="4" r:id="rId4"/>
    <sheet name="Staffel D" sheetId="5" r:id="rId5"/>
  </sheets>
  <definedNames>
    <definedName name="_xlnm.Print_Area" localSheetId="1">'Staffel A'!$A$1:$AH$41</definedName>
    <definedName name="_xlnm.Print_Area" localSheetId="2">'Staffel B'!$A$1:$AH$41</definedName>
    <definedName name="_xlnm.Print_Area" localSheetId="3">'Staffel C'!$A$1:$AH$41</definedName>
    <definedName name="_xlnm.Print_Area" localSheetId="4">'Staffel D'!$A$1:$AH$41</definedName>
  </definedNames>
  <calcPr fullCalcOnLoad="1"/>
</workbook>
</file>

<file path=xl/sharedStrings.xml><?xml version="1.0" encoding="utf-8"?>
<sst xmlns="http://schemas.openxmlformats.org/spreadsheetml/2006/main" count="772" uniqueCount="129">
  <si>
    <t xml:space="preserve">Spiel-Nr. </t>
  </si>
  <si>
    <t>Datum</t>
  </si>
  <si>
    <t>-</t>
  </si>
  <si>
    <t>Punkte</t>
  </si>
  <si>
    <t>Sätze</t>
  </si>
  <si>
    <t>Ergebnis nach Sätzen</t>
  </si>
  <si>
    <t>Ergebnis nach Satzpunkten</t>
  </si>
  <si>
    <t>Rang</t>
  </si>
  <si>
    <t>Name</t>
  </si>
  <si>
    <t>Satz-punkte</t>
  </si>
  <si>
    <t>Total</t>
  </si>
  <si>
    <t>Ergebnis-Eingabe</t>
  </si>
  <si>
    <t>Gewonnene Sätze</t>
  </si>
  <si>
    <t>Abgegebene Sätze</t>
  </si>
  <si>
    <t>Erzielte Punkte</t>
  </si>
  <si>
    <t>Abgegebene Punkte</t>
  </si>
  <si>
    <t>Erzielte Satzpunkte</t>
  </si>
  <si>
    <t>Abgegebene Satzpunkte</t>
  </si>
  <si>
    <t>Rang-Hilfswert</t>
  </si>
  <si>
    <t>Aktuelle Tabelle</t>
  </si>
  <si>
    <t>Automatische Berechnung</t>
  </si>
  <si>
    <t>Auswertung der Spielergebnisse (Spalten ausblenden!)</t>
  </si>
  <si>
    <t>Mannschaften:</t>
  </si>
  <si>
    <t>Anz. Spiele</t>
  </si>
  <si>
    <t>Eingaben oder Änderungen nur in den gelben Feldern!</t>
  </si>
  <si>
    <t>Spielpaarungen, Punkte und die aktuelle Tabelle</t>
  </si>
  <si>
    <t>errechnen sich automatisch aus den Eingaben</t>
  </si>
  <si>
    <t>in den gelben Feldern.</t>
  </si>
  <si>
    <t>Tag</t>
  </si>
  <si>
    <t>So funktioniert's:</t>
  </si>
  <si>
    <t>Fertig sind die Spielpläne!</t>
  </si>
  <si>
    <t>Spielergebnisse eintragen:</t>
  </si>
  <si>
    <t>Ergebnis nach Sätzen und nach gespielten Punkten in die entspr. gelben Felder eintragen</t>
  </si>
  <si>
    <t>Automatisch errechnen sich sofort die Punkte in den grünen Feldern</t>
  </si>
  <si>
    <t>Automatisch aktualisiert sich sofort die "aktuelle Tabelle"</t>
  </si>
  <si>
    <t>Keine Zellen verschieben!  Kopieren ist kein Problem.</t>
  </si>
  <si>
    <t>Die Punkte im grünen Bereich errechnen sich jeweils durch eine Formel, die sich auf das Ergebnis nach Sätzen bezieht.</t>
  </si>
  <si>
    <t>Die Spielpaarungen ergeben sich durch Zellbezüge auf die Mannschaftsliste unten im gelben Bereich. Deshalb in den Spielpaarungen keine Mannschaftsnamen verändern.</t>
  </si>
  <si>
    <t>Eingaben grundsätzlich nur in den gelben Bereichen, andernfalls könnten Formeln gelöscht werden.</t>
  </si>
  <si>
    <r>
      <t xml:space="preserve">Bei sämtlichen Eingaben (Mannschaftsnamen, Datum, Spielergebnisse) </t>
    </r>
    <r>
      <rPr>
        <b/>
        <u val="single"/>
        <sz val="10"/>
        <color indexed="10"/>
        <rFont val="Arial"/>
        <family val="2"/>
      </rPr>
      <t>nie Zellen verschieben</t>
    </r>
    <r>
      <rPr>
        <sz val="10"/>
        <rFont val="Arial"/>
        <family val="0"/>
      </rPr>
      <t>, weil sich dann auch die Formelbezüge verändern.</t>
    </r>
  </si>
  <si>
    <t>Zellen oder Zellinhalte in eine andere Zelle kopieren, ist kein Problem.</t>
  </si>
  <si>
    <t>Für die Berechnung der aktuellen Tabelle braucht's einige zusätzliche Hilfswerte, die sind in den Spalten O biss AA enthalten. Um die Optik nicht zu stören, sind diese Spalten ausgeblendet.</t>
  </si>
  <si>
    <t>Zur Kontrolle werden unterhalb der Spielergebnissen und unterhalb der aktuellen Tabelle die Summen ermittelt. Diese Summen müssen jeweils übereinstimmen, sonst ist irgendwo ein Fehler.</t>
  </si>
  <si>
    <t>Noch ein paar Hinweise:</t>
  </si>
  <si>
    <t>FSB Hildesheim I</t>
  </si>
  <si>
    <t>SSG Algermissen I</t>
  </si>
  <si>
    <t>SV Wendhausen</t>
  </si>
  <si>
    <t>MTV 48 Hildesheim I</t>
  </si>
  <si>
    <t>DJK Blau-Weiß Hildesheim</t>
  </si>
  <si>
    <t>TSV Brunkensen</t>
  </si>
  <si>
    <t>SV Hildesia Diekholzen I</t>
  </si>
  <si>
    <t>FSB Hildesheim II</t>
  </si>
  <si>
    <t>Eintracht Hildesheim</t>
  </si>
  <si>
    <t>MTV 48 Hildesheim II</t>
  </si>
  <si>
    <t>SSG Algermissen II</t>
  </si>
  <si>
    <t>CVJM Sarstedt</t>
  </si>
  <si>
    <t>VfV Hildesheim</t>
  </si>
  <si>
    <t>MTV Bledeln</t>
  </si>
  <si>
    <t>MTV Bodenburg</t>
  </si>
  <si>
    <t>TuS Holle/ Grasdorf</t>
  </si>
  <si>
    <t>MTV SG Borsum/ Harsum II</t>
  </si>
  <si>
    <t>TSV Sibbesse</t>
  </si>
  <si>
    <t>Spielpaarungen sid bereits zusammengestellt, nur noch Wochentag und Datum der einzelnen Spiele muss eingegeben werden</t>
  </si>
  <si>
    <t>S p i e l p l a n  Staffel  A</t>
  </si>
  <si>
    <t>Do.</t>
  </si>
  <si>
    <t>Mo.</t>
  </si>
  <si>
    <t>Mo</t>
  </si>
  <si>
    <t>Di</t>
  </si>
  <si>
    <t>12.09.2013</t>
  </si>
  <si>
    <t>Mi</t>
  </si>
  <si>
    <t>11.09.2013</t>
  </si>
  <si>
    <t>VSG Röss/ Nordst. I</t>
  </si>
  <si>
    <t>Fr</t>
  </si>
  <si>
    <t>13.09.2013</t>
  </si>
  <si>
    <t>VSG Röss/ Nordst. II</t>
  </si>
  <si>
    <t>28.09.2013</t>
  </si>
  <si>
    <t>25.09.2013</t>
  </si>
  <si>
    <t>23.09.2013</t>
  </si>
  <si>
    <t>01.11.2013</t>
  </si>
  <si>
    <t>31.10.2013</t>
  </si>
  <si>
    <t>11.11.2013</t>
  </si>
  <si>
    <t>13.11.2013</t>
  </si>
  <si>
    <t>27,11,2013</t>
  </si>
  <si>
    <t>29.11.2013</t>
  </si>
  <si>
    <t>25.11.2013</t>
  </si>
  <si>
    <t>16.12.2013</t>
  </si>
  <si>
    <t>09.12.2013</t>
  </si>
  <si>
    <t>24.01.2014</t>
  </si>
  <si>
    <t>23.01.2014</t>
  </si>
  <si>
    <t>10.02.2014</t>
  </si>
  <si>
    <t>14.02.2014</t>
  </si>
  <si>
    <t>12.02.2014</t>
  </si>
  <si>
    <t>27.02.2014</t>
  </si>
  <si>
    <t>24.02.2014</t>
  </si>
  <si>
    <t>19.03.2014</t>
  </si>
  <si>
    <t>20.03.2014</t>
  </si>
  <si>
    <t>21.03.2014</t>
  </si>
  <si>
    <t>09.09.2013</t>
  </si>
  <si>
    <t>10.09.2013</t>
  </si>
  <si>
    <t>MTV SG Borsum/ Harsum I</t>
  </si>
  <si>
    <t>Do</t>
  </si>
  <si>
    <t>26.09.2013</t>
  </si>
  <si>
    <t>24.09.2013</t>
  </si>
  <si>
    <t>21.10.2013</t>
  </si>
  <si>
    <t>14.11.2013</t>
  </si>
  <si>
    <t>12.11.2013</t>
  </si>
  <si>
    <t>26.11.2013</t>
  </si>
  <si>
    <t>12.12.2013</t>
  </si>
  <si>
    <t>10.12.2013</t>
  </si>
  <si>
    <t>20.01.2014</t>
  </si>
  <si>
    <t>11.02.2014</t>
  </si>
  <si>
    <t>13.02.2014</t>
  </si>
  <si>
    <t>25.02.2014</t>
  </si>
  <si>
    <t>28.02.2014</t>
  </si>
  <si>
    <t>18.03.2014</t>
  </si>
  <si>
    <t>17.03.2014</t>
  </si>
  <si>
    <t>TSV Clauen/ Soßmar</t>
  </si>
  <si>
    <t>SV Groß Düngen I</t>
  </si>
  <si>
    <t>27.09.2013</t>
  </si>
  <si>
    <t>28.10.2013</t>
  </si>
  <si>
    <t>15.11.2013</t>
  </si>
  <si>
    <t>28.11.2013</t>
  </si>
  <si>
    <t>13.12.2013</t>
  </si>
  <si>
    <t>MTV Banteln</t>
  </si>
  <si>
    <t>29.10.2013</t>
  </si>
  <si>
    <t>21.01.2014</t>
  </si>
  <si>
    <t>S p i e l p l a n  Staffel  B</t>
  </si>
  <si>
    <t>S p i e l p l a n  Staffel  C</t>
  </si>
  <si>
    <t>S p i e l p l a n  Staffel  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</si>
</sst>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5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5"/>
      <name val="Arial"/>
      <family val="2"/>
    </font>
    <font>
      <b/>
      <sz val="8"/>
      <color indexed="55"/>
      <name val="Arial"/>
      <family val="2"/>
    </font>
    <font>
      <b/>
      <u val="single"/>
      <sz val="9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7"/>
      <color indexed="17"/>
      <name val="Arial"/>
      <family val="2"/>
    </font>
    <font>
      <sz val="8"/>
      <name val="Arial Narrow"/>
      <family val="2"/>
    </font>
    <font>
      <b/>
      <sz val="12"/>
      <color indexed="18"/>
      <name val="Arial"/>
      <family val="2"/>
    </font>
    <font>
      <sz val="10"/>
      <name val="Arial Narrow"/>
      <family val="2"/>
    </font>
    <font>
      <b/>
      <sz val="12"/>
      <color indexed="5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22"/>
      <name val="Arial"/>
      <family val="2"/>
    </font>
    <font>
      <sz val="8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33" borderId="10" xfId="0" applyNumberFormat="1" applyFont="1" applyFill="1" applyBorder="1" applyAlignment="1">
      <alignment/>
    </xf>
    <xf numFmtId="0" fontId="14" fillId="0" borderId="1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NumberFormat="1" applyFont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11" fillId="33" borderId="10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1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8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/>
    </xf>
    <xf numFmtId="0" fontId="22" fillId="35" borderId="11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14" fontId="7" fillId="35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35" borderId="11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15" fillId="0" borderId="16" xfId="0" applyNumberFormat="1" applyFont="1" applyFill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4" fontId="7" fillId="35" borderId="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/>
    </xf>
    <xf numFmtId="0" fontId="7" fillId="36" borderId="17" xfId="0" applyNumberFormat="1" applyFont="1" applyFill="1" applyBorder="1" applyAlignment="1">
      <alignment horizontal="center"/>
    </xf>
    <xf numFmtId="0" fontId="7" fillId="36" borderId="18" xfId="0" applyNumberFormat="1" applyFont="1" applyFill="1" applyBorder="1" applyAlignment="1">
      <alignment horizontal="center"/>
    </xf>
    <xf numFmtId="0" fontId="7" fillId="36" borderId="19" xfId="0" applyNumberFormat="1" applyFont="1" applyFill="1" applyBorder="1" applyAlignment="1">
      <alignment horizontal="center"/>
    </xf>
    <xf numFmtId="0" fontId="7" fillId="36" borderId="20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horizontal="center"/>
    </xf>
    <xf numFmtId="0" fontId="7" fillId="33" borderId="20" xfId="0" applyNumberFormat="1" applyFont="1" applyFill="1" applyBorder="1" applyAlignment="1">
      <alignment horizontal="center"/>
    </xf>
    <xf numFmtId="0" fontId="7" fillId="35" borderId="17" xfId="0" applyNumberFormat="1" applyFont="1" applyFill="1" applyBorder="1" applyAlignment="1">
      <alignment horizontal="center"/>
    </xf>
    <xf numFmtId="0" fontId="7" fillId="35" borderId="18" xfId="0" applyNumberFormat="1" applyFont="1" applyFill="1" applyBorder="1" applyAlignment="1">
      <alignment horizontal="center"/>
    </xf>
    <xf numFmtId="0" fontId="7" fillId="35" borderId="19" xfId="0" applyNumberFormat="1" applyFont="1" applyFill="1" applyBorder="1" applyAlignment="1">
      <alignment horizontal="center"/>
    </xf>
    <xf numFmtId="0" fontId="7" fillId="35" borderId="2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35" borderId="0" xfId="0" applyNumberFormat="1" applyFont="1" applyFill="1" applyBorder="1" applyAlignment="1">
      <alignment horizontal="center"/>
    </xf>
    <xf numFmtId="0" fontId="7" fillId="36" borderId="17" xfId="0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center"/>
    </xf>
    <xf numFmtId="0" fontId="7" fillId="36" borderId="21" xfId="0" applyNumberFormat="1" applyFont="1" applyFill="1" applyBorder="1" applyAlignment="1">
      <alignment/>
    </xf>
    <xf numFmtId="0" fontId="7" fillId="36" borderId="13" xfId="0" applyNumberFormat="1" applyFont="1" applyFill="1" applyBorder="1" applyAlignment="1">
      <alignment/>
    </xf>
    <xf numFmtId="0" fontId="7" fillId="36" borderId="14" xfId="0" applyNumberFormat="1" applyFont="1" applyFill="1" applyBorder="1" applyAlignment="1">
      <alignment/>
    </xf>
    <xf numFmtId="0" fontId="7" fillId="36" borderId="11" xfId="0" applyNumberFormat="1" applyFont="1" applyFill="1" applyBorder="1" applyAlignment="1">
      <alignment/>
    </xf>
    <xf numFmtId="0" fontId="7" fillId="36" borderId="0" xfId="0" applyNumberFormat="1" applyFont="1" applyFill="1" applyBorder="1" applyAlignment="1">
      <alignment/>
    </xf>
    <xf numFmtId="0" fontId="7" fillId="36" borderId="15" xfId="0" applyNumberFormat="1" applyFont="1" applyFill="1" applyBorder="1" applyAlignment="1">
      <alignment/>
    </xf>
    <xf numFmtId="0" fontId="7" fillId="36" borderId="22" xfId="0" applyNumberFormat="1" applyFont="1" applyFill="1" applyBorder="1" applyAlignment="1">
      <alignment/>
    </xf>
    <xf numFmtId="0" fontId="7" fillId="36" borderId="23" xfId="0" applyNumberFormat="1" applyFont="1" applyFill="1" applyBorder="1" applyAlignment="1">
      <alignment/>
    </xf>
    <xf numFmtId="0" fontId="7" fillId="36" borderId="24" xfId="0" applyNumberFormat="1" applyFont="1" applyFill="1" applyBorder="1" applyAlignment="1">
      <alignment/>
    </xf>
    <xf numFmtId="0" fontId="11" fillId="0" borderId="12" xfId="0" applyFont="1" applyBorder="1" applyAlignment="1">
      <alignment vertical="center" wrapText="1"/>
    </xf>
    <xf numFmtId="0" fontId="22" fillId="37" borderId="17" xfId="0" applyFont="1" applyFill="1" applyBorder="1" applyAlignment="1">
      <alignment/>
    </xf>
    <xf numFmtId="0" fontId="5" fillId="37" borderId="25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25" fillId="0" borderId="0" xfId="0" applyNumberFormat="1" applyFont="1" applyFill="1" applyBorder="1" applyAlignment="1">
      <alignment horizontal="center"/>
    </xf>
    <xf numFmtId="0" fontId="26" fillId="0" borderId="0" xfId="0" applyNumberFormat="1" applyFont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NumberFormat="1" applyFont="1" applyBorder="1" applyAlignment="1">
      <alignment/>
    </xf>
    <xf numFmtId="0" fontId="7" fillId="38" borderId="10" xfId="0" applyNumberFormat="1" applyFont="1" applyFill="1" applyBorder="1" applyAlignment="1">
      <alignment/>
    </xf>
    <xf numFmtId="0" fontId="62" fillId="38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21" fillId="39" borderId="17" xfId="0" applyNumberFormat="1" applyFont="1" applyFill="1" applyBorder="1" applyAlignment="1">
      <alignment horizontal="center" vertical="center"/>
    </xf>
    <xf numFmtId="0" fontId="21" fillId="39" borderId="25" xfId="0" applyNumberFormat="1" applyFont="1" applyFill="1" applyBorder="1" applyAlignment="1">
      <alignment horizontal="center" vertical="center"/>
    </xf>
    <xf numFmtId="0" fontId="21" fillId="39" borderId="12" xfId="0" applyNumberFormat="1" applyFont="1" applyFill="1" applyBorder="1" applyAlignment="1">
      <alignment horizontal="center" vertical="center"/>
    </xf>
    <xf numFmtId="0" fontId="19" fillId="40" borderId="17" xfId="0" applyNumberFormat="1" applyFont="1" applyFill="1" applyBorder="1" applyAlignment="1">
      <alignment horizontal="center" vertical="center"/>
    </xf>
    <xf numFmtId="0" fontId="19" fillId="40" borderId="25" xfId="0" applyNumberFormat="1" applyFont="1" applyFill="1" applyBorder="1" applyAlignment="1">
      <alignment horizontal="center" vertical="center"/>
    </xf>
    <xf numFmtId="0" fontId="19" fillId="40" borderId="12" xfId="0" applyNumberFormat="1" applyFont="1" applyFill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/>
    </xf>
    <xf numFmtId="0" fontId="11" fillId="36" borderId="17" xfId="0" applyNumberFormat="1" applyFont="1" applyFill="1" applyBorder="1" applyAlignment="1">
      <alignment horizontal="center" vertical="center" wrapText="1"/>
    </xf>
    <xf numFmtId="0" fontId="11" fillId="36" borderId="25" xfId="0" applyNumberFormat="1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11" fillId="36" borderId="19" xfId="0" applyNumberFormat="1" applyFont="1" applyFill="1" applyBorder="1" applyAlignment="1">
      <alignment horizontal="center" vertical="center" wrapText="1"/>
    </xf>
    <xf numFmtId="0" fontId="11" fillId="36" borderId="12" xfId="0" applyNumberFormat="1" applyFont="1" applyFill="1" applyBorder="1" applyAlignment="1">
      <alignment horizontal="center" vertical="center" wrapText="1"/>
    </xf>
    <xf numFmtId="0" fontId="11" fillId="33" borderId="22" xfId="0" applyNumberFormat="1" applyFont="1" applyFill="1" applyBorder="1" applyAlignment="1">
      <alignment horizontal="center" vertical="center" wrapText="1"/>
    </xf>
    <xf numFmtId="0" fontId="11" fillId="33" borderId="24" xfId="0" applyNumberFormat="1" applyFont="1" applyFill="1" applyBorder="1" applyAlignment="1">
      <alignment horizontal="center" vertical="center" wrapText="1"/>
    </xf>
    <xf numFmtId="0" fontId="13" fillId="37" borderId="17" xfId="0" applyNumberFormat="1" applyFont="1" applyFill="1" applyBorder="1" applyAlignment="1">
      <alignment horizontal="center" vertical="center"/>
    </xf>
    <xf numFmtId="0" fontId="13" fillId="37" borderId="25" xfId="0" applyNumberFormat="1" applyFont="1" applyFill="1" applyBorder="1" applyAlignment="1">
      <alignment horizontal="center" vertical="center"/>
    </xf>
    <xf numFmtId="0" fontId="13" fillId="37" borderId="12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7" fillId="37" borderId="17" xfId="0" applyNumberFormat="1" applyFont="1" applyFill="1" applyBorder="1" applyAlignment="1">
      <alignment horizontal="center" vertical="center" wrapText="1"/>
    </xf>
    <xf numFmtId="0" fontId="17" fillId="37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0.7109375" style="0" customWidth="1"/>
  </cols>
  <sheetData>
    <row r="1" ht="15.75">
      <c r="A1" s="89" t="s">
        <v>29</v>
      </c>
    </row>
    <row r="2" ht="12.75">
      <c r="A2" t="s">
        <v>62</v>
      </c>
    </row>
    <row r="3" ht="12.75">
      <c r="A3" t="s">
        <v>30</v>
      </c>
    </row>
    <row r="5" ht="12.75">
      <c r="A5" s="88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42</v>
      </c>
    </row>
    <row r="12" ht="12.75">
      <c r="A12" s="88" t="s">
        <v>43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37</v>
      </c>
    </row>
    <row r="17" ht="12.75">
      <c r="A17" t="s">
        <v>36</v>
      </c>
    </row>
    <row r="18" ht="12.75">
      <c r="A18" t="s">
        <v>41</v>
      </c>
    </row>
    <row r="20" ht="12.75">
      <c r="A20" s="88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zoomScale="95" zoomScaleNormal="95" zoomScalePageLayoutView="0" workbookViewId="0" topLeftCell="A1">
      <pane ySplit="2" topLeftCell="A3" activePane="bottomLeft" state="frozen"/>
      <selection pane="topLeft" activeCell="A1" sqref="A1:F1"/>
      <selection pane="bottomLeft" activeCell="AI22" sqref="AI22"/>
    </sheetView>
  </sheetViews>
  <sheetFormatPr defaultColWidth="11.421875" defaultRowHeight="12.75"/>
  <cols>
    <col min="1" max="1" width="5.57421875" style="4" customWidth="1"/>
    <col min="2" max="2" width="3.7109375" style="4" customWidth="1"/>
    <col min="3" max="3" width="10.57421875" style="4" customWidth="1"/>
    <col min="4" max="4" width="22.7109375" style="4" bestFit="1" customWidth="1"/>
    <col min="5" max="5" width="2.57421875" style="4" customWidth="1"/>
    <col min="6" max="6" width="22.7109375" style="4" bestFit="1" customWidth="1"/>
    <col min="7" max="8" width="5.7109375" style="10" customWidth="1"/>
    <col min="9" max="10" width="6.7109375" style="9" customWidth="1"/>
    <col min="11" max="11" width="0.71875" style="9" customWidth="1"/>
    <col min="12" max="13" width="6.00390625" style="9" customWidth="1"/>
    <col min="14" max="14" width="3.7109375" style="5" customWidth="1"/>
    <col min="15" max="15" width="5.140625" style="9" hidden="1" customWidth="1"/>
    <col min="16" max="16" width="20.7109375" style="9" hidden="1" customWidth="1"/>
    <col min="17" max="17" width="5.8515625" style="9" hidden="1" customWidth="1"/>
    <col min="18" max="19" width="5.57421875" style="9" hidden="1" customWidth="1"/>
    <col min="20" max="20" width="6.57421875" style="9" hidden="1" customWidth="1"/>
    <col min="21" max="23" width="5.57421875" style="9" hidden="1" customWidth="1"/>
    <col min="24" max="25" width="5.57421875" style="5" hidden="1" customWidth="1"/>
    <col min="26" max="26" width="6.57421875" style="5" hidden="1" customWidth="1"/>
    <col min="27" max="27" width="9.57421875" style="5" hidden="1" customWidth="1"/>
    <col min="28" max="28" width="1.57421875" style="5" hidden="1" customWidth="1"/>
    <col min="29" max="29" width="5.421875" style="1" customWidth="1"/>
    <col min="30" max="30" width="23.28125" style="1" customWidth="1"/>
    <col min="31" max="31" width="5.8515625" style="1" customWidth="1"/>
    <col min="32" max="34" width="8.421875" style="1" customWidth="1"/>
    <col min="35" max="35" width="11.421875" style="1" customWidth="1"/>
    <col min="39" max="40" width="11.421875" style="0" customWidth="1"/>
  </cols>
  <sheetData>
    <row r="1" spans="1:38" s="17" customFormat="1" ht="19.5" customHeight="1">
      <c r="A1" s="117" t="s">
        <v>63</v>
      </c>
      <c r="B1" s="118"/>
      <c r="C1" s="118"/>
      <c r="D1" s="118"/>
      <c r="E1" s="118"/>
      <c r="F1" s="119"/>
      <c r="G1" s="114" t="s">
        <v>11</v>
      </c>
      <c r="H1" s="115"/>
      <c r="I1" s="115"/>
      <c r="J1" s="116"/>
      <c r="K1" s="36"/>
      <c r="L1" s="120" t="s">
        <v>20</v>
      </c>
      <c r="M1" s="121"/>
      <c r="N1" s="52"/>
      <c r="O1" s="98" t="s">
        <v>21</v>
      </c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 s="16"/>
      <c r="AC1" s="101" t="s">
        <v>19</v>
      </c>
      <c r="AD1" s="102"/>
      <c r="AE1" s="102"/>
      <c r="AF1" s="102"/>
      <c r="AG1" s="102"/>
      <c r="AH1" s="103"/>
      <c r="AI1" s="13"/>
      <c r="AJ1" s="13"/>
      <c r="AK1" s="13"/>
      <c r="AL1" s="13"/>
    </row>
    <row r="2" spans="1:35" s="14" customFormat="1" ht="24.75" customHeight="1">
      <c r="A2" s="37" t="s">
        <v>0</v>
      </c>
      <c r="B2" s="84" t="s">
        <v>28</v>
      </c>
      <c r="C2" s="53" t="s">
        <v>1</v>
      </c>
      <c r="D2" s="107" t="str">
        <f>IF(D45="","Bitte zuerst die 6 Mannschaftsnamen unten ab Zeile 45 eingeben","Spielpaarung")</f>
        <v>Spielpaarung</v>
      </c>
      <c r="E2" s="108"/>
      <c r="F2" s="109"/>
      <c r="G2" s="105" t="s">
        <v>5</v>
      </c>
      <c r="H2" s="106"/>
      <c r="I2" s="110" t="s">
        <v>6</v>
      </c>
      <c r="J2" s="111"/>
      <c r="K2" s="38"/>
      <c r="L2" s="112" t="s">
        <v>3</v>
      </c>
      <c r="M2" s="113"/>
      <c r="N2" s="18"/>
      <c r="O2" s="21" t="s">
        <v>7</v>
      </c>
      <c r="P2" s="21" t="s">
        <v>8</v>
      </c>
      <c r="Q2" s="21" t="s">
        <v>23</v>
      </c>
      <c r="R2" s="22" t="s">
        <v>14</v>
      </c>
      <c r="S2" s="23" t="s">
        <v>15</v>
      </c>
      <c r="T2" s="21" t="s">
        <v>3</v>
      </c>
      <c r="U2" s="22" t="s">
        <v>12</v>
      </c>
      <c r="V2" s="23" t="s">
        <v>13</v>
      </c>
      <c r="W2" s="21" t="s">
        <v>4</v>
      </c>
      <c r="X2" s="23" t="s">
        <v>16</v>
      </c>
      <c r="Y2" s="23" t="s">
        <v>17</v>
      </c>
      <c r="Z2" s="21" t="s">
        <v>9</v>
      </c>
      <c r="AA2" s="24" t="s">
        <v>18</v>
      </c>
      <c r="AB2" s="32"/>
      <c r="AC2" s="19" t="s">
        <v>7</v>
      </c>
      <c r="AD2" s="19" t="s">
        <v>8</v>
      </c>
      <c r="AE2" s="19" t="s">
        <v>23</v>
      </c>
      <c r="AF2" s="19" t="s">
        <v>3</v>
      </c>
      <c r="AG2" s="19" t="s">
        <v>4</v>
      </c>
      <c r="AH2" s="19" t="s">
        <v>9</v>
      </c>
      <c r="AI2" s="13"/>
    </row>
    <row r="3" spans="1:35" ht="12.75" customHeight="1">
      <c r="A3" s="51">
        <v>1</v>
      </c>
      <c r="B3" s="73" t="s">
        <v>64</v>
      </c>
      <c r="C3" s="74" t="s">
        <v>68</v>
      </c>
      <c r="D3" s="54" t="s">
        <v>45</v>
      </c>
      <c r="E3" s="33" t="s">
        <v>2</v>
      </c>
      <c r="F3" s="54" t="s">
        <v>46</v>
      </c>
      <c r="G3" s="60">
        <v>4</v>
      </c>
      <c r="H3" s="61">
        <v>0</v>
      </c>
      <c r="I3" s="62">
        <v>101</v>
      </c>
      <c r="J3" s="63">
        <v>68</v>
      </c>
      <c r="K3" s="70"/>
      <c r="L3" s="64">
        <f>IF($G3+$H3&lt;&gt;4,"",IF($G3&gt;$H3,2,IF($G3=$H3,1,0)))</f>
        <v>2</v>
      </c>
      <c r="M3" s="65">
        <f>IF($G3+$H3&lt;&gt;4,"",2-$L3)</f>
        <v>0</v>
      </c>
      <c r="N3" s="6">
        <f>IF(AND(G3&lt;&gt;"",H3&lt;&gt;"",G3+H3&lt;&gt;4),"!!!","")</f>
      </c>
      <c r="O3" s="12">
        <f aca="true" t="shared" si="0" ref="O3:O8">RANK(AA3,$AA$3:$AA$8)</f>
        <v>2</v>
      </c>
      <c r="P3" s="15" t="str">
        <f aca="true" t="shared" si="1" ref="P3:P8">D45</f>
        <v>FSB Hildesheim I</v>
      </c>
      <c r="Q3" s="12">
        <f aca="true" t="shared" si="2" ref="Q3:Q8">(R3+S3)/2</f>
        <v>10</v>
      </c>
      <c r="R3" s="25">
        <f aca="true" t="shared" si="3" ref="R3:R8">SUMIF($D$3:$D$41,$P3,$L$3:$L$41)+SUMIF($F$3:$F$41,$P3,$M$3:$M$41)</f>
        <v>14</v>
      </c>
      <c r="S3" s="26">
        <f aca="true" t="shared" si="4" ref="S3:S8">SUMIF($D$3:$D$41,$P3,$M$3:$M$41)+SUMIF($F$3:$F$41,$P3,$L$3:$L$41)</f>
        <v>6</v>
      </c>
      <c r="T3" s="12" t="str">
        <f aca="true" t="shared" si="5" ref="T3:T8">R3&amp;" : "&amp;S3</f>
        <v>14 : 6</v>
      </c>
      <c r="U3" s="25">
        <f aca="true" t="shared" si="6" ref="U3:U8">SUMIF($D$3:$D$41,$P3,$G$3:$G$41)+SUMIF($F$3:$F$41,$P3,$H$3:$H$41)</f>
        <v>25</v>
      </c>
      <c r="V3" s="26">
        <f aca="true" t="shared" si="7" ref="V3:V8">SUMIF($D$3:$D$41,$P3,$H$3:$H$41)+SUMIF($F$3:$F$41,$P3,$G$3:$G$41)</f>
        <v>15</v>
      </c>
      <c r="W3" s="12" t="str">
        <f aca="true" t="shared" si="8" ref="W3:W8">U3&amp;" : "&amp;V3</f>
        <v>25 : 15</v>
      </c>
      <c r="X3" s="25">
        <f aca="true" t="shared" si="9" ref="X3:X8">SUMIF($D$3:$D$41,$P3,$I$3:$I$41)+SUMIF($F$3:$F$41,$P3,$J$3:$J$41)</f>
        <v>941</v>
      </c>
      <c r="Y3" s="26">
        <f aca="true" t="shared" si="10" ref="Y3:Y8">SUMIF($D$3:$D$41,$P3,$J$3:$J$41)+SUMIF($F$3:$F$41,$P3,$I$3:$I$41)</f>
        <v>841</v>
      </c>
      <c r="Z3" s="12" t="str">
        <f aca="true" t="shared" si="11" ref="Z3:Z8">X3&amp;" : "&amp;Y3</f>
        <v>941 : 841</v>
      </c>
      <c r="AA3" s="27">
        <f aca="true" t="shared" si="12" ref="AA3:AA8">R3*1000000000+(R3-S3)*10000000+(U3-V3)*10000+(X3-Y3)-ROW(P3)/100</f>
        <v>14080100099.97</v>
      </c>
      <c r="AB3" s="7"/>
      <c r="AC3" s="58">
        <v>1</v>
      </c>
      <c r="AD3" s="59" t="str">
        <f>VLOOKUP($AC3,$O$3:$P$8,2,FALSE)</f>
        <v>SSG Algermissen I</v>
      </c>
      <c r="AE3" s="58">
        <f aca="true" t="shared" si="13" ref="AE3:AE8">VLOOKUP($AC3,$O$3:$Z$8,3,FALSE)</f>
        <v>10</v>
      </c>
      <c r="AF3" s="58" t="str">
        <f aca="true" t="shared" si="14" ref="AF3:AF8">VLOOKUP($AC3,$O$3:$Z$8,6,FALSE)</f>
        <v>15 : 5</v>
      </c>
      <c r="AG3" s="58" t="str">
        <f aca="true" t="shared" si="15" ref="AG3:AG8">VLOOKUP($AC3,$O$3:$Z$8,9,FALSE)</f>
        <v>29 : 11</v>
      </c>
      <c r="AH3" s="58" t="str">
        <f aca="true" t="shared" si="16" ref="AH3:AH8">VLOOKUP($AC3,$O$3:$Z$8,12,FALSE)</f>
        <v>934 : 801</v>
      </c>
      <c r="AI3"/>
    </row>
    <row r="4" spans="1:35" ht="12.75" customHeight="1">
      <c r="A4" s="51">
        <v>2</v>
      </c>
      <c r="B4" s="73" t="s">
        <v>69</v>
      </c>
      <c r="C4" s="74" t="s">
        <v>70</v>
      </c>
      <c r="D4" s="97" t="s">
        <v>48</v>
      </c>
      <c r="E4" s="33" t="s">
        <v>2</v>
      </c>
      <c r="F4" s="54" t="s">
        <v>71</v>
      </c>
      <c r="G4" s="60">
        <v>1</v>
      </c>
      <c r="H4" s="61">
        <v>3</v>
      </c>
      <c r="I4" s="62">
        <v>79</v>
      </c>
      <c r="J4" s="63">
        <v>99</v>
      </c>
      <c r="K4" s="71"/>
      <c r="L4" s="64">
        <f>IF($G4+$H4&lt;&gt;4,"",IF($G4&gt;$H4,2,IF($G4=$H4,1,0)))</f>
        <v>0</v>
      </c>
      <c r="M4" s="65">
        <f>IF($G4+$H4&lt;&gt;4,"",2-$L4)</f>
        <v>2</v>
      </c>
      <c r="N4" s="6">
        <f>IF(AND(G4&lt;&gt;"",H4&lt;&gt;"",G4+H4&lt;&gt;4),"!!!","")</f>
      </c>
      <c r="O4" s="12">
        <f t="shared" si="0"/>
        <v>1</v>
      </c>
      <c r="P4" s="15" t="str">
        <f t="shared" si="1"/>
        <v>SSG Algermissen I</v>
      </c>
      <c r="Q4" s="12">
        <f t="shared" si="2"/>
        <v>10</v>
      </c>
      <c r="R4" s="25">
        <f t="shared" si="3"/>
        <v>15</v>
      </c>
      <c r="S4" s="26">
        <f t="shared" si="4"/>
        <v>5</v>
      </c>
      <c r="T4" s="12" t="str">
        <f t="shared" si="5"/>
        <v>15 : 5</v>
      </c>
      <c r="U4" s="25">
        <f t="shared" si="6"/>
        <v>29</v>
      </c>
      <c r="V4" s="26">
        <f t="shared" si="7"/>
        <v>11</v>
      </c>
      <c r="W4" s="12" t="str">
        <f t="shared" si="8"/>
        <v>29 : 11</v>
      </c>
      <c r="X4" s="25">
        <f t="shared" si="9"/>
        <v>934</v>
      </c>
      <c r="Y4" s="26">
        <f t="shared" si="10"/>
        <v>801</v>
      </c>
      <c r="Z4" s="12" t="str">
        <f t="shared" si="11"/>
        <v>934 : 801</v>
      </c>
      <c r="AA4" s="27">
        <f t="shared" si="12"/>
        <v>15100180132.96</v>
      </c>
      <c r="AB4" s="7"/>
      <c r="AC4" s="58">
        <v>2</v>
      </c>
      <c r="AD4" s="59" t="str">
        <f>VLOOKUP($AC4,$O$3:$Z$8,2,FALSE)</f>
        <v>FSB Hildesheim I</v>
      </c>
      <c r="AE4" s="58">
        <f t="shared" si="13"/>
        <v>10</v>
      </c>
      <c r="AF4" s="58" t="str">
        <f t="shared" si="14"/>
        <v>14 : 6</v>
      </c>
      <c r="AG4" s="58" t="str">
        <f t="shared" si="15"/>
        <v>25 : 15</v>
      </c>
      <c r="AH4" s="58" t="str">
        <f t="shared" si="16"/>
        <v>941 : 841</v>
      </c>
      <c r="AI4"/>
    </row>
    <row r="5" spans="1:35" ht="12.75" customHeight="1">
      <c r="A5" s="51">
        <v>3</v>
      </c>
      <c r="B5" s="73" t="s">
        <v>72</v>
      </c>
      <c r="C5" s="74" t="s">
        <v>73</v>
      </c>
      <c r="D5" s="54" t="s">
        <v>74</v>
      </c>
      <c r="E5" s="33" t="s">
        <v>2</v>
      </c>
      <c r="F5" s="54" t="s">
        <v>44</v>
      </c>
      <c r="G5" s="60">
        <v>0</v>
      </c>
      <c r="H5" s="61">
        <v>4</v>
      </c>
      <c r="I5" s="62">
        <v>75</v>
      </c>
      <c r="J5" s="63">
        <v>100</v>
      </c>
      <c r="K5" s="71"/>
      <c r="L5" s="64">
        <f>IF($G5+$H5&lt;&gt;4,"",IF($G5&gt;$H5,2,IF($G5=$H5,1,0)))</f>
        <v>0</v>
      </c>
      <c r="M5" s="65">
        <f>IF($G5+$H5&lt;&gt;4,"",2-$L5)</f>
        <v>2</v>
      </c>
      <c r="N5" s="6">
        <f>IF(AND(G5&lt;&gt;"",H5&lt;&gt;"",G5+H5&lt;&gt;4),"!!!","")</f>
      </c>
      <c r="O5" s="12">
        <f t="shared" si="0"/>
        <v>5</v>
      </c>
      <c r="P5" s="15" t="str">
        <f t="shared" si="1"/>
        <v>DJK Blau-Weiß Hildesheim</v>
      </c>
      <c r="Q5" s="12">
        <f t="shared" si="2"/>
        <v>10</v>
      </c>
      <c r="R5" s="25">
        <f t="shared" si="3"/>
        <v>8</v>
      </c>
      <c r="S5" s="26">
        <f t="shared" si="4"/>
        <v>12</v>
      </c>
      <c r="T5" s="12" t="str">
        <f t="shared" si="5"/>
        <v>8 : 12</v>
      </c>
      <c r="U5" s="25">
        <f t="shared" si="6"/>
        <v>18</v>
      </c>
      <c r="V5" s="26">
        <f t="shared" si="7"/>
        <v>22</v>
      </c>
      <c r="W5" s="12" t="str">
        <f t="shared" si="8"/>
        <v>18 : 22</v>
      </c>
      <c r="X5" s="25">
        <f t="shared" si="9"/>
        <v>834</v>
      </c>
      <c r="Y5" s="26">
        <f t="shared" si="10"/>
        <v>891</v>
      </c>
      <c r="Z5" s="12" t="str">
        <f t="shared" si="11"/>
        <v>834 : 891</v>
      </c>
      <c r="AA5" s="27">
        <f t="shared" si="12"/>
        <v>7959959942.95</v>
      </c>
      <c r="AB5" s="7"/>
      <c r="AC5" s="58">
        <v>3</v>
      </c>
      <c r="AD5" s="59" t="str">
        <f>VLOOKUP($AC5,$O$3:$Z$8,2,FALSE)</f>
        <v>VSG Röss/ Nordst. II</v>
      </c>
      <c r="AE5" s="58">
        <f t="shared" si="13"/>
        <v>10</v>
      </c>
      <c r="AF5" s="58" t="str">
        <f t="shared" si="14"/>
        <v>12 : 8</v>
      </c>
      <c r="AG5" s="58" t="str">
        <f t="shared" si="15"/>
        <v>21 : 19</v>
      </c>
      <c r="AH5" s="58" t="str">
        <f t="shared" si="16"/>
        <v>904 : 855</v>
      </c>
      <c r="AI5"/>
    </row>
    <row r="6" spans="1:35" ht="12.75" customHeight="1">
      <c r="A6" s="50"/>
      <c r="B6" s="40"/>
      <c r="C6" s="41"/>
      <c r="D6" s="55"/>
      <c r="E6" s="34"/>
      <c r="F6" s="55"/>
      <c r="G6" s="66"/>
      <c r="H6" s="67"/>
      <c r="I6" s="68"/>
      <c r="J6" s="69"/>
      <c r="K6" s="72"/>
      <c r="L6" s="66"/>
      <c r="M6" s="69"/>
      <c r="N6" s="6"/>
      <c r="O6" s="12">
        <f t="shared" si="0"/>
        <v>3</v>
      </c>
      <c r="P6" s="15" t="str">
        <f t="shared" si="1"/>
        <v>VSG Röss/ Nordst. II</v>
      </c>
      <c r="Q6" s="12">
        <f t="shared" si="2"/>
        <v>10</v>
      </c>
      <c r="R6" s="25">
        <f t="shared" si="3"/>
        <v>12</v>
      </c>
      <c r="S6" s="26">
        <f t="shared" si="4"/>
        <v>8</v>
      </c>
      <c r="T6" s="12" t="str">
        <f t="shared" si="5"/>
        <v>12 : 8</v>
      </c>
      <c r="U6" s="25">
        <f t="shared" si="6"/>
        <v>21</v>
      </c>
      <c r="V6" s="26">
        <f t="shared" si="7"/>
        <v>19</v>
      </c>
      <c r="W6" s="12" t="str">
        <f t="shared" si="8"/>
        <v>21 : 19</v>
      </c>
      <c r="X6" s="25">
        <f t="shared" si="9"/>
        <v>904</v>
      </c>
      <c r="Y6" s="26">
        <f t="shared" si="10"/>
        <v>855</v>
      </c>
      <c r="Z6" s="12" t="str">
        <f t="shared" si="11"/>
        <v>904 : 855</v>
      </c>
      <c r="AA6" s="27">
        <f t="shared" si="12"/>
        <v>12040020048.94</v>
      </c>
      <c r="AB6" s="7"/>
      <c r="AC6" s="58">
        <v>4</v>
      </c>
      <c r="AD6" s="59" t="str">
        <f>VLOOKUP($AC6,$O$3:$Z$8,2,FALSE)</f>
        <v>VSG Röss/ Nordst. I</v>
      </c>
      <c r="AE6" s="58">
        <f t="shared" si="13"/>
        <v>10</v>
      </c>
      <c r="AF6" s="58" t="str">
        <f t="shared" si="14"/>
        <v>9 : 11</v>
      </c>
      <c r="AG6" s="58" t="str">
        <f t="shared" si="15"/>
        <v>18 : 22</v>
      </c>
      <c r="AH6" s="58" t="str">
        <f t="shared" si="16"/>
        <v>889 : 911</v>
      </c>
      <c r="AI6"/>
    </row>
    <row r="7" spans="1:35" ht="12.75" customHeight="1">
      <c r="A7" s="51">
        <v>4</v>
      </c>
      <c r="B7" s="73" t="s">
        <v>72</v>
      </c>
      <c r="C7" s="74" t="s">
        <v>75</v>
      </c>
      <c r="D7" s="54" t="s">
        <v>71</v>
      </c>
      <c r="E7" s="33" t="s">
        <v>2</v>
      </c>
      <c r="F7" s="54" t="s">
        <v>46</v>
      </c>
      <c r="G7" s="60">
        <v>3</v>
      </c>
      <c r="H7" s="61">
        <v>1</v>
      </c>
      <c r="I7" s="62">
        <v>104</v>
      </c>
      <c r="J7" s="63">
        <v>87</v>
      </c>
      <c r="K7" s="71"/>
      <c r="L7" s="64">
        <f>IF($G7+$H7&lt;&gt;4,"",IF($G7&gt;$H7,2,IF($G7=$H7,1,0)))</f>
        <v>2</v>
      </c>
      <c r="M7" s="65">
        <f>IF($G7+$H7&lt;&gt;4,"",2-$L7)</f>
        <v>0</v>
      </c>
      <c r="N7" s="6">
        <f>IF(AND(G7&lt;&gt;"",H7&lt;&gt;"",G7+H7&lt;&gt;4),"!!!","")</f>
      </c>
      <c r="O7" s="12">
        <f t="shared" si="0"/>
        <v>4</v>
      </c>
      <c r="P7" s="15" t="str">
        <f t="shared" si="1"/>
        <v>VSG Röss/ Nordst. I</v>
      </c>
      <c r="Q7" s="12">
        <f t="shared" si="2"/>
        <v>10</v>
      </c>
      <c r="R7" s="25">
        <f t="shared" si="3"/>
        <v>9</v>
      </c>
      <c r="S7" s="26">
        <f t="shared" si="4"/>
        <v>11</v>
      </c>
      <c r="T7" s="12" t="str">
        <f t="shared" si="5"/>
        <v>9 : 11</v>
      </c>
      <c r="U7" s="25">
        <f t="shared" si="6"/>
        <v>18</v>
      </c>
      <c r="V7" s="26">
        <f t="shared" si="7"/>
        <v>22</v>
      </c>
      <c r="W7" s="12" t="str">
        <f t="shared" si="8"/>
        <v>18 : 22</v>
      </c>
      <c r="X7" s="25">
        <f t="shared" si="9"/>
        <v>889</v>
      </c>
      <c r="Y7" s="26">
        <f t="shared" si="10"/>
        <v>911</v>
      </c>
      <c r="Z7" s="12" t="str">
        <f t="shared" si="11"/>
        <v>889 : 911</v>
      </c>
      <c r="AA7" s="27">
        <f t="shared" si="12"/>
        <v>8979959977.93</v>
      </c>
      <c r="AB7" s="7"/>
      <c r="AC7" s="58">
        <v>5</v>
      </c>
      <c r="AD7" s="59" t="str">
        <f>VLOOKUP($AC7,$O$3:$Z$8,2,FALSE)</f>
        <v>DJK Blau-Weiß Hildesheim</v>
      </c>
      <c r="AE7" s="58">
        <f t="shared" si="13"/>
        <v>10</v>
      </c>
      <c r="AF7" s="58" t="str">
        <f t="shared" si="14"/>
        <v>8 : 12</v>
      </c>
      <c r="AG7" s="58" t="str">
        <f t="shared" si="15"/>
        <v>18 : 22</v>
      </c>
      <c r="AH7" s="58" t="str">
        <f t="shared" si="16"/>
        <v>834 : 891</v>
      </c>
      <c r="AI7"/>
    </row>
    <row r="8" spans="1:35" ht="12.75" customHeight="1">
      <c r="A8" s="51">
        <v>5</v>
      </c>
      <c r="B8" s="73" t="s">
        <v>69</v>
      </c>
      <c r="C8" s="74" t="s">
        <v>76</v>
      </c>
      <c r="D8" s="97" t="s">
        <v>48</v>
      </c>
      <c r="E8" s="33" t="s">
        <v>2</v>
      </c>
      <c r="F8" s="54" t="s">
        <v>74</v>
      </c>
      <c r="G8" s="60">
        <v>0</v>
      </c>
      <c r="H8" s="61">
        <v>4</v>
      </c>
      <c r="I8" s="62">
        <v>70</v>
      </c>
      <c r="J8" s="63">
        <v>100</v>
      </c>
      <c r="K8" s="71"/>
      <c r="L8" s="64">
        <f>IF($G8+$H8&lt;&gt;4,"",IF($G8&gt;$H8,2,IF($G8=$H8,1,0)))</f>
        <v>0</v>
      </c>
      <c r="M8" s="65">
        <f>IF($G8+$H8&lt;&gt;4,"",2-$L8)</f>
        <v>2</v>
      </c>
      <c r="N8" s="6">
        <f>IF(AND(G8&lt;&gt;"",H8&lt;&gt;"",G8+H8&lt;&gt;4),"!!!","")</f>
      </c>
      <c r="O8" s="12">
        <f t="shared" si="0"/>
        <v>6</v>
      </c>
      <c r="P8" s="15" t="str">
        <f t="shared" si="1"/>
        <v>SV Wendhausen</v>
      </c>
      <c r="Q8" s="12">
        <f t="shared" si="2"/>
        <v>10</v>
      </c>
      <c r="R8" s="25">
        <f t="shared" si="3"/>
        <v>2</v>
      </c>
      <c r="S8" s="26">
        <f t="shared" si="4"/>
        <v>18</v>
      </c>
      <c r="T8" s="12" t="str">
        <f t="shared" si="5"/>
        <v>2 : 18</v>
      </c>
      <c r="U8" s="25">
        <f t="shared" si="6"/>
        <v>9</v>
      </c>
      <c r="V8" s="26">
        <f t="shared" si="7"/>
        <v>31</v>
      </c>
      <c r="W8" s="12" t="str">
        <f t="shared" si="8"/>
        <v>9 : 31</v>
      </c>
      <c r="X8" s="25">
        <f t="shared" si="9"/>
        <v>777</v>
      </c>
      <c r="Y8" s="26">
        <f t="shared" si="10"/>
        <v>980</v>
      </c>
      <c r="Z8" s="12" t="str">
        <f t="shared" si="11"/>
        <v>777 : 980</v>
      </c>
      <c r="AA8" s="27">
        <f t="shared" si="12"/>
        <v>1839779796.92</v>
      </c>
      <c r="AB8" s="7"/>
      <c r="AC8" s="58">
        <v>6</v>
      </c>
      <c r="AD8" s="59" t="str">
        <f>VLOOKUP($AC8,$O$3:$Z$8,2,FALSE)</f>
        <v>SV Wendhausen</v>
      </c>
      <c r="AE8" s="58">
        <f t="shared" si="13"/>
        <v>10</v>
      </c>
      <c r="AF8" s="58" t="str">
        <f t="shared" si="14"/>
        <v>2 : 18</v>
      </c>
      <c r="AG8" s="58" t="str">
        <f t="shared" si="15"/>
        <v>9 : 31</v>
      </c>
      <c r="AH8" s="58" t="str">
        <f t="shared" si="16"/>
        <v>777 : 980</v>
      </c>
      <c r="AI8"/>
    </row>
    <row r="9" spans="1:29" ht="12.75" customHeight="1">
      <c r="A9" s="51">
        <v>6</v>
      </c>
      <c r="B9" s="73" t="s">
        <v>65</v>
      </c>
      <c r="C9" s="74" t="s">
        <v>77</v>
      </c>
      <c r="D9" s="54" t="s">
        <v>44</v>
      </c>
      <c r="E9" s="33" t="s">
        <v>2</v>
      </c>
      <c r="F9" s="54" t="s">
        <v>45</v>
      </c>
      <c r="G9" s="60">
        <v>3</v>
      </c>
      <c r="H9" s="61">
        <v>1</v>
      </c>
      <c r="I9" s="62">
        <v>95</v>
      </c>
      <c r="J9" s="63">
        <v>83</v>
      </c>
      <c r="K9" s="71"/>
      <c r="L9" s="64">
        <f>IF($G9+$H9&lt;&gt;4,"",IF($G9&gt;$H9,2,IF($G9=$H9,1,0)))</f>
        <v>2</v>
      </c>
      <c r="M9" s="65">
        <f>IF($G9+$H9&lt;&gt;4,"",2-$L9)</f>
        <v>0</v>
      </c>
      <c r="N9" s="6">
        <f>IF(AND(G9&lt;&gt;"",H9&lt;&gt;"",G9+H9&lt;&gt;4),"!!!","")</f>
      </c>
      <c r="O9" s="10"/>
      <c r="P9" s="10"/>
      <c r="Q9" s="10"/>
      <c r="R9" s="10"/>
      <c r="S9" s="10"/>
      <c r="T9" s="10"/>
      <c r="U9" s="10"/>
      <c r="V9" s="10"/>
      <c r="W9" s="10"/>
      <c r="X9" s="7"/>
      <c r="Y9" s="7"/>
      <c r="Z9" s="7"/>
      <c r="AA9" s="7"/>
      <c r="AB9" s="7"/>
      <c r="AC9" s="20"/>
    </row>
    <row r="10" spans="1:34" ht="12.75" customHeight="1">
      <c r="A10" s="50"/>
      <c r="B10" s="40"/>
      <c r="C10" s="41"/>
      <c r="D10" s="55"/>
      <c r="E10" s="34"/>
      <c r="F10" s="55"/>
      <c r="G10" s="66"/>
      <c r="H10" s="67"/>
      <c r="I10" s="68"/>
      <c r="J10" s="69"/>
      <c r="K10" s="72"/>
      <c r="L10" s="66"/>
      <c r="M10" s="69"/>
      <c r="N10" s="6"/>
      <c r="O10" s="10"/>
      <c r="P10" s="10"/>
      <c r="Q10" s="10"/>
      <c r="R10" s="10"/>
      <c r="S10" s="10"/>
      <c r="T10" s="10"/>
      <c r="U10" s="10"/>
      <c r="V10" s="10"/>
      <c r="W10" s="10"/>
      <c r="X10" s="7"/>
      <c r="Y10" s="7"/>
      <c r="Z10" s="7"/>
      <c r="AA10" s="7"/>
      <c r="AB10" s="7"/>
      <c r="AC10" s="90" t="s">
        <v>10</v>
      </c>
      <c r="AF10" s="91">
        <f>SUM(R$3:S8)/2</f>
        <v>60</v>
      </c>
      <c r="AG10" s="91">
        <f>SUM(U$3:V8)/2</f>
        <v>120</v>
      </c>
      <c r="AH10" s="91">
        <f>SUM(X$3:Y8)/2</f>
        <v>5279</v>
      </c>
    </row>
    <row r="11" spans="1:29" ht="12.75" customHeight="1">
      <c r="A11" s="51">
        <v>7</v>
      </c>
      <c r="B11" s="73" t="s">
        <v>65</v>
      </c>
      <c r="C11" s="74">
        <v>41575</v>
      </c>
      <c r="D11" s="54" t="s">
        <v>44</v>
      </c>
      <c r="E11" s="33" t="s">
        <v>2</v>
      </c>
      <c r="F11" s="54" t="s">
        <v>46</v>
      </c>
      <c r="G11" s="60">
        <v>3</v>
      </c>
      <c r="H11" s="61">
        <v>1</v>
      </c>
      <c r="I11" s="62">
        <v>94</v>
      </c>
      <c r="J11" s="63">
        <v>83</v>
      </c>
      <c r="K11" s="71"/>
      <c r="L11" s="64">
        <f>IF($G11+$H11&lt;&gt;4,"",IF($G11&gt;$H11,2,IF($G11=$H11,1,0)))</f>
        <v>2</v>
      </c>
      <c r="M11" s="65">
        <f>IF($G11+$H11&lt;&gt;4,"",2-$L11)</f>
        <v>0</v>
      </c>
      <c r="N11" s="6">
        <f>IF(AND(G11&lt;&gt;"",H11&lt;&gt;"",G11+H11&lt;&gt;4),"!!!","")</f>
      </c>
      <c r="O11" s="10"/>
      <c r="P11" s="10"/>
      <c r="Q11" s="10"/>
      <c r="R11" s="10"/>
      <c r="S11" s="10"/>
      <c r="T11" s="10"/>
      <c r="U11" s="10"/>
      <c r="V11" s="10"/>
      <c r="W11" s="10"/>
      <c r="X11" s="7"/>
      <c r="Y11" s="7"/>
      <c r="Z11" s="7"/>
      <c r="AA11" s="7"/>
      <c r="AB11" s="7"/>
      <c r="AC11" s="20"/>
    </row>
    <row r="12" spans="1:28" ht="12.75" customHeight="1">
      <c r="A12" s="51">
        <v>8</v>
      </c>
      <c r="B12" s="73" t="s">
        <v>72</v>
      </c>
      <c r="C12" s="74" t="s">
        <v>78</v>
      </c>
      <c r="D12" s="54" t="s">
        <v>74</v>
      </c>
      <c r="E12" s="33" t="s">
        <v>2</v>
      </c>
      <c r="F12" s="54" t="s">
        <v>71</v>
      </c>
      <c r="G12" s="60">
        <v>3</v>
      </c>
      <c r="H12" s="61">
        <v>1</v>
      </c>
      <c r="I12" s="62">
        <v>94</v>
      </c>
      <c r="J12" s="63">
        <v>84</v>
      </c>
      <c r="K12" s="71"/>
      <c r="L12" s="64">
        <f>IF($G12+$H12&lt;&gt;4,"",IF($G12&gt;$H12,2,IF($G12=$H12,1,0)))</f>
        <v>2</v>
      </c>
      <c r="M12" s="65">
        <f>IF($G12+$H12&lt;&gt;4,"",2-$L12)</f>
        <v>0</v>
      </c>
      <c r="N12" s="6">
        <f>IF(AND(G12&lt;&gt;"",H12&lt;&gt;"",G12+H12&lt;&gt;4),"!!!","")</f>
      </c>
      <c r="O12" s="10"/>
      <c r="P12" s="10"/>
      <c r="Q12" s="10"/>
      <c r="R12" s="10"/>
      <c r="S12" s="10"/>
      <c r="T12" s="10"/>
      <c r="U12" s="10"/>
      <c r="V12" s="10"/>
      <c r="W12" s="10"/>
      <c r="X12" s="7"/>
      <c r="Y12" s="7"/>
      <c r="Z12" s="7"/>
      <c r="AA12" s="7"/>
      <c r="AB12" s="7"/>
    </row>
    <row r="13" spans="1:28" ht="12.75" customHeight="1">
      <c r="A13" s="51">
        <v>9</v>
      </c>
      <c r="B13" s="73" t="s">
        <v>64</v>
      </c>
      <c r="C13" s="74" t="s">
        <v>79</v>
      </c>
      <c r="D13" s="54" t="s">
        <v>45</v>
      </c>
      <c r="E13" s="33" t="s">
        <v>2</v>
      </c>
      <c r="F13" s="97" t="s">
        <v>48</v>
      </c>
      <c r="G13" s="60">
        <v>2</v>
      </c>
      <c r="H13" s="61">
        <v>2</v>
      </c>
      <c r="I13" s="62">
        <v>97</v>
      </c>
      <c r="J13" s="63">
        <v>90</v>
      </c>
      <c r="K13" s="71"/>
      <c r="L13" s="64">
        <f>IF($G13+$H13&lt;&gt;4,"",IF($G13&gt;$H13,2,IF($G13=$H13,1,0)))</f>
        <v>1</v>
      </c>
      <c r="M13" s="65">
        <f>IF($G13+$H13&lt;&gt;4,"",2-$L13)</f>
        <v>1</v>
      </c>
      <c r="N13" s="6">
        <f>IF(AND(G13&lt;&gt;"",H13&lt;&gt;"",G13+H13&lt;&gt;4),"!!!","")</f>
      </c>
      <c r="O13" s="10"/>
      <c r="P13" s="10"/>
      <c r="Q13" s="10"/>
      <c r="R13" s="10"/>
      <c r="S13" s="10"/>
      <c r="T13" s="10"/>
      <c r="U13" s="10"/>
      <c r="V13" s="10"/>
      <c r="W13" s="10"/>
      <c r="X13" s="7"/>
      <c r="Y13" s="7"/>
      <c r="Z13" s="7"/>
      <c r="AA13" s="7"/>
      <c r="AB13" s="7"/>
    </row>
    <row r="14" spans="1:28" ht="12.75" customHeight="1">
      <c r="A14" s="42"/>
      <c r="B14" s="43"/>
      <c r="C14" s="41"/>
      <c r="D14" s="55"/>
      <c r="E14" s="35"/>
      <c r="F14" s="55"/>
      <c r="G14" s="66"/>
      <c r="H14" s="67"/>
      <c r="I14" s="68"/>
      <c r="J14" s="69"/>
      <c r="K14" s="72"/>
      <c r="L14" s="66"/>
      <c r="M14" s="69"/>
      <c r="N14" s="6"/>
      <c r="O14" s="10"/>
      <c r="P14" s="10"/>
      <c r="Q14" s="10"/>
      <c r="R14" s="10"/>
      <c r="S14" s="10"/>
      <c r="T14" s="10"/>
      <c r="U14" s="10"/>
      <c r="V14" s="10"/>
      <c r="W14" s="10"/>
      <c r="X14" s="7"/>
      <c r="Y14" s="7"/>
      <c r="Z14" s="7"/>
      <c r="AA14" s="7"/>
      <c r="AB14" s="7"/>
    </row>
    <row r="15" spans="1:28" ht="12.75" customHeight="1">
      <c r="A15" s="51">
        <v>10</v>
      </c>
      <c r="B15" s="73" t="s">
        <v>66</v>
      </c>
      <c r="C15" s="74" t="s">
        <v>80</v>
      </c>
      <c r="D15" s="54" t="s">
        <v>74</v>
      </c>
      <c r="E15" s="33" t="s">
        <v>2</v>
      </c>
      <c r="F15" s="54" t="s">
        <v>45</v>
      </c>
      <c r="G15" s="60">
        <v>2</v>
      </c>
      <c r="H15" s="61">
        <v>2</v>
      </c>
      <c r="I15" s="62">
        <v>80</v>
      </c>
      <c r="J15" s="63">
        <v>79</v>
      </c>
      <c r="K15" s="71"/>
      <c r="L15" s="64">
        <f>IF($G15+$H15&lt;&gt;4,"",IF($G15&gt;$H15,2,IF($G15=$H15,1,0)))</f>
        <v>1</v>
      </c>
      <c r="M15" s="65">
        <f>IF($G15+$H15&lt;&gt;4,"",2-$L15)</f>
        <v>1</v>
      </c>
      <c r="N15" s="6">
        <f>IF(AND(G15&lt;&gt;"",H15&lt;&gt;"",G15+H15&lt;&gt;4),"!!!","")</f>
      </c>
      <c r="O15" s="10"/>
      <c r="P15" s="10"/>
      <c r="Q15" s="10"/>
      <c r="R15" s="10"/>
      <c r="S15" s="10"/>
      <c r="T15" s="10"/>
      <c r="U15" s="10"/>
      <c r="V15" s="10"/>
      <c r="W15" s="10"/>
      <c r="X15" s="7"/>
      <c r="Y15" s="7"/>
      <c r="Z15" s="7"/>
      <c r="AA15" s="7"/>
      <c r="AB15" s="7"/>
    </row>
    <row r="16" spans="1:28" ht="12.75" customHeight="1">
      <c r="A16" s="51">
        <v>11</v>
      </c>
      <c r="B16" s="73" t="s">
        <v>69</v>
      </c>
      <c r="C16" s="74" t="s">
        <v>81</v>
      </c>
      <c r="D16" s="97" t="s">
        <v>48</v>
      </c>
      <c r="E16" s="33" t="s">
        <v>2</v>
      </c>
      <c r="F16" s="54" t="s">
        <v>44</v>
      </c>
      <c r="G16" s="60">
        <v>3</v>
      </c>
      <c r="H16" s="61">
        <v>1</v>
      </c>
      <c r="I16" s="62">
        <v>90</v>
      </c>
      <c r="J16" s="63">
        <v>85</v>
      </c>
      <c r="K16" s="71"/>
      <c r="L16" s="64">
        <f>IF($G16+$H16&lt;&gt;4,"",IF($G16&gt;$H16,2,IF($G16=$H16,1,0)))</f>
        <v>2</v>
      </c>
      <c r="M16" s="65">
        <f>IF($G16+$H16&lt;&gt;4,"",2-$L16)</f>
        <v>0</v>
      </c>
      <c r="N16" s="6">
        <f>IF(AND(G16&lt;&gt;"",H16&lt;&gt;"",G16+H16&lt;&gt;4),"!!!","")</f>
      </c>
      <c r="O16" s="10"/>
      <c r="P16" s="10"/>
      <c r="Q16" s="10"/>
      <c r="R16" s="10"/>
      <c r="S16" s="10"/>
      <c r="T16" s="10"/>
      <c r="U16" s="10"/>
      <c r="V16" s="10"/>
      <c r="W16" s="10"/>
      <c r="X16" s="7"/>
      <c r="Y16" s="7"/>
      <c r="Z16" s="7"/>
      <c r="AA16" s="7"/>
      <c r="AB16" s="7"/>
    </row>
    <row r="17" spans="1:28" ht="12.75" customHeight="1">
      <c r="A17" s="51">
        <v>12</v>
      </c>
      <c r="B17" s="73" t="s">
        <v>72</v>
      </c>
      <c r="C17" s="74">
        <v>41593</v>
      </c>
      <c r="D17" s="54" t="s">
        <v>74</v>
      </c>
      <c r="E17" s="33" t="s">
        <v>2</v>
      </c>
      <c r="F17" s="54" t="s">
        <v>46</v>
      </c>
      <c r="G17" s="60">
        <v>2</v>
      </c>
      <c r="H17" s="61">
        <v>2</v>
      </c>
      <c r="I17" s="62">
        <v>97</v>
      </c>
      <c r="J17" s="63">
        <v>80</v>
      </c>
      <c r="K17" s="71"/>
      <c r="L17" s="64">
        <f>IF($G17+$H17&lt;&gt;4,"",IF($G17&gt;$H17,2,IF($G17=$H17,1,0)))</f>
        <v>1</v>
      </c>
      <c r="M17" s="65">
        <f>IF($G17+$H17&lt;&gt;4,"",2-$L17)</f>
        <v>1</v>
      </c>
      <c r="N17" s="6">
        <f>IF(AND(G17&lt;&gt;"",H17&lt;&gt;"",G17+H17&lt;&gt;4),"!!!","")</f>
      </c>
      <c r="O17" s="10"/>
      <c r="P17" s="10"/>
      <c r="Q17" s="10"/>
      <c r="R17" s="10"/>
      <c r="S17" s="10"/>
      <c r="T17" s="10"/>
      <c r="U17" s="10"/>
      <c r="V17" s="10"/>
      <c r="W17" s="10"/>
      <c r="X17" s="7"/>
      <c r="Y17" s="7"/>
      <c r="Z17" s="7"/>
      <c r="AA17" s="7"/>
      <c r="AB17" s="7"/>
    </row>
    <row r="18" spans="1:28" ht="12.75" customHeight="1">
      <c r="A18" s="50"/>
      <c r="B18" s="40"/>
      <c r="C18" s="41"/>
      <c r="D18" s="55"/>
      <c r="E18" s="34"/>
      <c r="F18" s="55"/>
      <c r="G18" s="66"/>
      <c r="H18" s="67"/>
      <c r="I18" s="68"/>
      <c r="J18" s="69"/>
      <c r="K18" s="72"/>
      <c r="L18" s="66"/>
      <c r="M18" s="69"/>
      <c r="N18" s="6"/>
      <c r="O18" s="10"/>
      <c r="P18" s="10"/>
      <c r="Q18" s="10"/>
      <c r="R18" s="10"/>
      <c r="S18" s="10"/>
      <c r="T18" s="10"/>
      <c r="U18" s="10"/>
      <c r="V18" s="10"/>
      <c r="W18" s="10"/>
      <c r="X18" s="7"/>
      <c r="Y18" s="7"/>
      <c r="Z18" s="7"/>
      <c r="AA18" s="7"/>
      <c r="AB18" s="7"/>
    </row>
    <row r="19" spans="1:28" ht="12.75" customHeight="1">
      <c r="A19" s="51">
        <v>13</v>
      </c>
      <c r="B19" s="73" t="s">
        <v>69</v>
      </c>
      <c r="C19" s="74" t="s">
        <v>82</v>
      </c>
      <c r="D19" s="97" t="s">
        <v>48</v>
      </c>
      <c r="E19" s="33" t="s">
        <v>2</v>
      </c>
      <c r="F19" s="54" t="s">
        <v>46</v>
      </c>
      <c r="G19" s="60">
        <v>4</v>
      </c>
      <c r="H19" s="61">
        <v>0</v>
      </c>
      <c r="I19" s="62">
        <v>100</v>
      </c>
      <c r="J19" s="63">
        <v>55</v>
      </c>
      <c r="K19" s="71"/>
      <c r="L19" s="64">
        <f>IF($G19+$H19&lt;&gt;4,"",IF($G19&gt;$H19,2,IF($G19=$H19,1,0)))</f>
        <v>2</v>
      </c>
      <c r="M19" s="65">
        <f>IF($G19+$H19&lt;&gt;4,"",2-$L19)</f>
        <v>0</v>
      </c>
      <c r="N19" s="6">
        <f>IF(AND(G19&lt;&gt;"",H19&lt;&gt;"",G19+H19&lt;&gt;4),"!!!","")</f>
      </c>
      <c r="O19" s="10"/>
      <c r="P19" s="10"/>
      <c r="Q19" s="10"/>
      <c r="R19" s="10"/>
      <c r="S19" s="10"/>
      <c r="T19" s="10"/>
      <c r="U19" s="10"/>
      <c r="V19" s="10"/>
      <c r="W19" s="10"/>
      <c r="X19" s="7"/>
      <c r="Y19" s="7"/>
      <c r="Z19" s="7"/>
      <c r="AA19" s="7"/>
      <c r="AB19" s="7"/>
    </row>
    <row r="20" spans="1:28" ht="12.75" customHeight="1">
      <c r="A20" s="51">
        <v>14</v>
      </c>
      <c r="B20" s="73" t="s">
        <v>72</v>
      </c>
      <c r="C20" s="74" t="s">
        <v>83</v>
      </c>
      <c r="D20" s="54" t="s">
        <v>71</v>
      </c>
      <c r="E20" s="33" t="s">
        <v>2</v>
      </c>
      <c r="F20" s="54" t="s">
        <v>45</v>
      </c>
      <c r="G20" s="60">
        <v>1</v>
      </c>
      <c r="H20" s="61">
        <v>3</v>
      </c>
      <c r="I20" s="62">
        <v>81</v>
      </c>
      <c r="J20" s="63">
        <v>100</v>
      </c>
      <c r="K20" s="71"/>
      <c r="L20" s="64">
        <f>IF($G20+$H20&lt;&gt;4,"",IF($G20&gt;$H20,2,IF($G20=$H20,1,0)))</f>
        <v>0</v>
      </c>
      <c r="M20" s="65">
        <f>IF($G20+$H20&lt;&gt;4,"",2-$L20)</f>
        <v>2</v>
      </c>
      <c r="N20" s="6">
        <f>IF(AND(G20&lt;&gt;"",H20&lt;&gt;"",G20+H20&lt;&gt;4),"!!!","")</f>
      </c>
      <c r="O20" s="10"/>
      <c r="P20" s="10"/>
      <c r="Q20" s="10"/>
      <c r="R20" s="10"/>
      <c r="S20" s="10"/>
      <c r="T20" s="10"/>
      <c r="U20" s="10"/>
      <c r="V20" s="10"/>
      <c r="W20" s="10"/>
      <c r="X20" s="7"/>
      <c r="Y20" s="7"/>
      <c r="Z20" s="7"/>
      <c r="AA20" s="7"/>
      <c r="AB20" s="7"/>
    </row>
    <row r="21" spans="1:28" ht="12.75" customHeight="1">
      <c r="A21" s="51">
        <v>15</v>
      </c>
      <c r="B21" s="73" t="s">
        <v>65</v>
      </c>
      <c r="C21" s="74" t="s">
        <v>84</v>
      </c>
      <c r="D21" s="54" t="s">
        <v>44</v>
      </c>
      <c r="E21" s="33" t="s">
        <v>2</v>
      </c>
      <c r="F21" s="54" t="s">
        <v>71</v>
      </c>
      <c r="G21" s="60">
        <v>2</v>
      </c>
      <c r="H21" s="61">
        <v>2</v>
      </c>
      <c r="I21" s="62">
        <v>98</v>
      </c>
      <c r="J21" s="63">
        <v>100</v>
      </c>
      <c r="K21" s="71"/>
      <c r="L21" s="64">
        <f>IF($G21+$H21&lt;&gt;4,"",IF($G21&gt;$H21,2,IF($G21=$H21,1,0)))</f>
        <v>1</v>
      </c>
      <c r="M21" s="65">
        <f>IF($G21+$H21&lt;&gt;4,"",2-$L21)</f>
        <v>1</v>
      </c>
      <c r="N21" s="6">
        <f>IF(AND(G21&lt;&gt;"",H21&lt;&gt;"",G21+H21&lt;&gt;4),"!!!","")</f>
      </c>
      <c r="O21" s="10"/>
      <c r="P21" s="10"/>
      <c r="Q21" s="10"/>
      <c r="R21" s="10"/>
      <c r="S21" s="10"/>
      <c r="T21" s="10"/>
      <c r="U21" s="10"/>
      <c r="V21" s="10"/>
      <c r="W21" s="10"/>
      <c r="X21" s="7"/>
      <c r="Y21" s="7"/>
      <c r="Z21" s="7"/>
      <c r="AA21" s="7"/>
      <c r="AB21" s="7"/>
    </row>
    <row r="22" spans="1:14" ht="12.75" customHeight="1">
      <c r="A22" s="50"/>
      <c r="B22" s="40"/>
      <c r="C22" s="41"/>
      <c r="D22" s="55"/>
      <c r="E22" s="34"/>
      <c r="F22" s="55"/>
      <c r="G22" s="66"/>
      <c r="H22" s="67"/>
      <c r="I22" s="68"/>
      <c r="J22" s="69"/>
      <c r="K22" s="72"/>
      <c r="L22" s="66"/>
      <c r="M22" s="69"/>
      <c r="N22" s="6"/>
    </row>
    <row r="23" spans="1:34" ht="12.75" customHeight="1">
      <c r="A23" s="51">
        <v>16</v>
      </c>
      <c r="B23" s="73" t="s">
        <v>64</v>
      </c>
      <c r="C23" s="74">
        <v>41620</v>
      </c>
      <c r="D23" s="54" t="s">
        <v>45</v>
      </c>
      <c r="E23" s="33" t="s">
        <v>2</v>
      </c>
      <c r="F23" s="54" t="s">
        <v>46</v>
      </c>
      <c r="G23" s="60">
        <v>4</v>
      </c>
      <c r="H23" s="61">
        <v>0</v>
      </c>
      <c r="I23" s="62">
        <v>100</v>
      </c>
      <c r="J23" s="63">
        <v>63</v>
      </c>
      <c r="K23" s="71"/>
      <c r="L23" s="64">
        <f>IF($G23+$H23&lt;&gt;4,"",IF($G23&gt;$H23,2,IF($G23=$H23,1,0)))</f>
        <v>2</v>
      </c>
      <c r="M23" s="65">
        <f>IF($G23+$H23&lt;&gt;4,"",2-$L23)</f>
        <v>0</v>
      </c>
      <c r="N23" s="6">
        <f>IF(AND(G23&lt;&gt;"",H23&lt;&gt;"",G23+H23&lt;&gt;4),"!!!","")</f>
      </c>
      <c r="O23" s="11"/>
      <c r="P23" s="11"/>
      <c r="Q23" s="11"/>
      <c r="R23" s="11"/>
      <c r="S23" s="11"/>
      <c r="T23" s="11"/>
      <c r="U23" s="11"/>
      <c r="V23" s="11"/>
      <c r="W23" s="11"/>
      <c r="X23" s="8"/>
      <c r="Y23" s="8"/>
      <c r="Z23" s="8"/>
      <c r="AA23" s="8"/>
      <c r="AB23" s="8"/>
      <c r="AC23" s="3"/>
      <c r="AD23" s="3"/>
      <c r="AE23" s="3"/>
      <c r="AF23" s="3"/>
      <c r="AG23" s="3"/>
      <c r="AH23" s="3"/>
    </row>
    <row r="24" spans="1:14" ht="12.75" customHeight="1">
      <c r="A24" s="51">
        <v>17</v>
      </c>
      <c r="B24" s="73" t="s">
        <v>65</v>
      </c>
      <c r="C24" s="74" t="s">
        <v>85</v>
      </c>
      <c r="D24" s="54" t="s">
        <v>71</v>
      </c>
      <c r="E24" s="33" t="s">
        <v>2</v>
      </c>
      <c r="F24" s="97" t="s">
        <v>48</v>
      </c>
      <c r="G24" s="60">
        <v>3</v>
      </c>
      <c r="H24" s="61">
        <v>1</v>
      </c>
      <c r="I24" s="62">
        <v>92</v>
      </c>
      <c r="J24" s="63">
        <v>78</v>
      </c>
      <c r="K24" s="71">
        <v>100</v>
      </c>
      <c r="L24" s="64">
        <f>IF($G24+$H24&lt;&gt;4,"",IF($G24&gt;$H24,2,IF($G24=$H24,1,0)))</f>
        <v>2</v>
      </c>
      <c r="M24" s="65">
        <f>IF($G24+$H24&lt;&gt;4,"",2-$L24)</f>
        <v>0</v>
      </c>
      <c r="N24" s="6">
        <f>IF(AND(G24&lt;&gt;"",H24&lt;&gt;"",G24+H24&lt;&gt;4),"!!!","")</f>
      </c>
    </row>
    <row r="25" spans="1:14" ht="12.75" customHeight="1">
      <c r="A25" s="51">
        <v>18</v>
      </c>
      <c r="B25" s="73" t="s">
        <v>65</v>
      </c>
      <c r="C25" s="74" t="s">
        <v>86</v>
      </c>
      <c r="D25" s="54" t="s">
        <v>44</v>
      </c>
      <c r="E25" s="33" t="s">
        <v>2</v>
      </c>
      <c r="F25" s="54" t="s">
        <v>74</v>
      </c>
      <c r="G25" s="60">
        <v>2</v>
      </c>
      <c r="H25" s="61">
        <v>2</v>
      </c>
      <c r="I25" s="62">
        <v>92</v>
      </c>
      <c r="J25" s="63">
        <v>94</v>
      </c>
      <c r="K25" s="71"/>
      <c r="L25" s="64">
        <f>IF($G25+$H25&lt;&gt;4,"",IF($G25&gt;$H25,2,IF($G25=$H25,1,0)))</f>
        <v>1</v>
      </c>
      <c r="M25" s="65">
        <f>IF($G25+$H25&lt;&gt;4,"",2-$L25)</f>
        <v>1</v>
      </c>
      <c r="N25" s="6">
        <f>IF(AND(G25&lt;&gt;"",H25&lt;&gt;"",G25+H25&lt;&gt;4),"!!!","")</f>
      </c>
    </row>
    <row r="26" spans="1:14" ht="12.75" customHeight="1">
      <c r="A26" s="42"/>
      <c r="B26" s="43"/>
      <c r="C26" s="41"/>
      <c r="D26" s="56"/>
      <c r="E26" s="41"/>
      <c r="F26" s="56"/>
      <c r="G26" s="66"/>
      <c r="H26" s="67"/>
      <c r="I26" s="68"/>
      <c r="J26" s="69"/>
      <c r="K26" s="72"/>
      <c r="L26" s="66"/>
      <c r="M26" s="69"/>
      <c r="N26" s="6"/>
    </row>
    <row r="27" spans="1:14" ht="12.75" customHeight="1">
      <c r="A27" s="51">
        <v>19</v>
      </c>
      <c r="B27" s="73" t="s">
        <v>72</v>
      </c>
      <c r="C27" s="74">
        <v>41656</v>
      </c>
      <c r="D27" s="54" t="s">
        <v>71</v>
      </c>
      <c r="E27" s="33" t="s">
        <v>2</v>
      </c>
      <c r="F27" s="54" t="s">
        <v>46</v>
      </c>
      <c r="G27" s="60">
        <v>3</v>
      </c>
      <c r="H27" s="61">
        <v>1</v>
      </c>
      <c r="I27" s="62">
        <v>98</v>
      </c>
      <c r="J27" s="63">
        <v>81</v>
      </c>
      <c r="K27" s="71"/>
      <c r="L27" s="64">
        <f>IF($G27+$H27&lt;&gt;4,"",IF($G27&gt;$H27,2,IF($G27=$H27,1,0)))</f>
        <v>2</v>
      </c>
      <c r="M27" s="65">
        <f>IF($G27+$H27&lt;&gt;4,"",2-$L27)</f>
        <v>0</v>
      </c>
      <c r="N27" s="6">
        <f>IF(AND(G27&lt;&gt;"",H27&lt;&gt;"",G27+H27&lt;&gt;4),"!!!","")</f>
      </c>
    </row>
    <row r="28" spans="1:14" ht="12.75" customHeight="1">
      <c r="A28" s="51">
        <v>20</v>
      </c>
      <c r="B28" s="73" t="s">
        <v>72</v>
      </c>
      <c r="C28" s="74" t="s">
        <v>87</v>
      </c>
      <c r="D28" s="54" t="s">
        <v>74</v>
      </c>
      <c r="E28" s="33" t="s">
        <v>2</v>
      </c>
      <c r="F28" s="97" t="s">
        <v>48</v>
      </c>
      <c r="G28" s="60">
        <v>0</v>
      </c>
      <c r="H28" s="61">
        <v>4</v>
      </c>
      <c r="I28" s="62">
        <v>81</v>
      </c>
      <c r="J28" s="63">
        <v>100</v>
      </c>
      <c r="K28" s="71"/>
      <c r="L28" s="64">
        <f>IF($G28+$H28&lt;&gt;4,"",IF($G28&gt;$H28,2,IF($G28=$H28,1,0)))</f>
        <v>0</v>
      </c>
      <c r="M28" s="65">
        <f>IF($G28+$H28&lt;&gt;4,"",2-$L28)</f>
        <v>2</v>
      </c>
      <c r="N28" s="6">
        <f>IF(AND(G28&lt;&gt;"",H28&lt;&gt;"",G28+H28&lt;&gt;4),"!!!","")</f>
      </c>
    </row>
    <row r="29" spans="1:14" ht="12.75" customHeight="1">
      <c r="A29" s="51">
        <v>21</v>
      </c>
      <c r="B29" s="73" t="s">
        <v>64</v>
      </c>
      <c r="C29" s="74" t="s">
        <v>88</v>
      </c>
      <c r="D29" s="54" t="s">
        <v>45</v>
      </c>
      <c r="E29" s="33" t="s">
        <v>2</v>
      </c>
      <c r="F29" s="54" t="s">
        <v>44</v>
      </c>
      <c r="G29" s="60">
        <v>4</v>
      </c>
      <c r="H29" s="61">
        <v>0</v>
      </c>
      <c r="I29" s="62">
        <v>100</v>
      </c>
      <c r="J29" s="63">
        <v>80</v>
      </c>
      <c r="K29" s="71"/>
      <c r="L29" s="64">
        <f>IF($G29+$H29&lt;&gt;4,"",IF($G29&gt;$H29,2,IF($G29=$H29,1,0)))</f>
        <v>2</v>
      </c>
      <c r="M29" s="65">
        <f>IF($G29+$H29&lt;&gt;4,"",2-$L29)</f>
        <v>0</v>
      </c>
      <c r="N29" s="6">
        <f>IF(AND(G29&lt;&gt;"",H29&lt;&gt;"",G29+H29&lt;&gt;4),"!!!","")</f>
      </c>
    </row>
    <row r="30" spans="1:14" ht="12.75" customHeight="1">
      <c r="A30" s="50"/>
      <c r="B30" s="40"/>
      <c r="C30" s="41"/>
      <c r="D30" s="56"/>
      <c r="E30" s="41"/>
      <c r="F30" s="56"/>
      <c r="G30" s="66"/>
      <c r="H30" s="67"/>
      <c r="I30" s="68"/>
      <c r="J30" s="69"/>
      <c r="K30" s="72"/>
      <c r="L30" s="66"/>
      <c r="M30" s="69"/>
      <c r="N30" s="6"/>
    </row>
    <row r="31" spans="1:14" ht="12.75" customHeight="1">
      <c r="A31" s="51">
        <v>22</v>
      </c>
      <c r="B31" s="73" t="s">
        <v>65</v>
      </c>
      <c r="C31" s="74" t="s">
        <v>89</v>
      </c>
      <c r="D31" s="54" t="s">
        <v>44</v>
      </c>
      <c r="E31" s="33" t="s">
        <v>2</v>
      </c>
      <c r="F31" s="54" t="s">
        <v>46</v>
      </c>
      <c r="G31" s="60">
        <v>3</v>
      </c>
      <c r="H31" s="61">
        <v>1</v>
      </c>
      <c r="I31" s="62">
        <v>99</v>
      </c>
      <c r="J31" s="63">
        <v>86</v>
      </c>
      <c r="K31" s="71"/>
      <c r="L31" s="64">
        <f>IF($G31+$H31&lt;&gt;4,"",IF($G31&gt;$H31,2,IF($G31=$H31,1,0)))</f>
        <v>2</v>
      </c>
      <c r="M31" s="65">
        <f>IF($G31+$H31&lt;&gt;4,"",2-$L31)</f>
        <v>0</v>
      </c>
      <c r="N31" s="6">
        <f>IF(AND(G31&lt;&gt;"",H31&lt;&gt;"",G31+H31&lt;&gt;4),"!!!","")</f>
      </c>
    </row>
    <row r="32" spans="1:14" ht="12.75" customHeight="1">
      <c r="A32" s="51">
        <v>23</v>
      </c>
      <c r="B32" s="73" t="s">
        <v>72</v>
      </c>
      <c r="C32" s="74" t="s">
        <v>90</v>
      </c>
      <c r="D32" s="54" t="s">
        <v>71</v>
      </c>
      <c r="E32" s="33" t="s">
        <v>2</v>
      </c>
      <c r="F32" s="54" t="s">
        <v>74</v>
      </c>
      <c r="G32" s="60">
        <v>1</v>
      </c>
      <c r="H32" s="61">
        <v>3</v>
      </c>
      <c r="I32" s="62">
        <v>84</v>
      </c>
      <c r="J32" s="63">
        <v>96</v>
      </c>
      <c r="K32" s="71"/>
      <c r="L32" s="64">
        <f>IF($G32+$H32&lt;&gt;4,"",IF($G32&gt;$H32,2,IF($G32=$H32,1,0)))</f>
        <v>0</v>
      </c>
      <c r="M32" s="65">
        <f>IF($G32+$H32&lt;&gt;4,"",2-$L32)</f>
        <v>2</v>
      </c>
      <c r="N32" s="6">
        <f>IF(AND(G32&lt;&gt;"",H32&lt;&gt;"",G32+H32&lt;&gt;4),"!!!","")</f>
      </c>
    </row>
    <row r="33" spans="1:14" ht="12.75" customHeight="1">
      <c r="A33" s="51">
        <v>24</v>
      </c>
      <c r="B33" s="73" t="s">
        <v>69</v>
      </c>
      <c r="C33" s="74" t="s">
        <v>91</v>
      </c>
      <c r="D33" s="97" t="s">
        <v>48</v>
      </c>
      <c r="E33" s="33" t="s">
        <v>2</v>
      </c>
      <c r="F33" s="54" t="s">
        <v>45</v>
      </c>
      <c r="G33" s="60">
        <v>1</v>
      </c>
      <c r="H33" s="61">
        <v>3</v>
      </c>
      <c r="I33" s="62">
        <v>78</v>
      </c>
      <c r="J33" s="63">
        <v>88</v>
      </c>
      <c r="K33" s="71"/>
      <c r="L33" s="64">
        <f>IF($G33+$H33&lt;&gt;4,"",IF($G33&gt;$H33,2,IF($G33=$H33,1,0)))</f>
        <v>0</v>
      </c>
      <c r="M33" s="65">
        <f>IF($G33+$H33&lt;&gt;4,"",2-$L33)</f>
        <v>2</v>
      </c>
      <c r="N33" s="6">
        <f>IF(AND(G33&lt;&gt;"",H33&lt;&gt;"",G33+H33&lt;&gt;4),"!!!","")</f>
      </c>
    </row>
    <row r="34" spans="1:14" ht="12.75" customHeight="1">
      <c r="A34" s="50"/>
      <c r="B34" s="40"/>
      <c r="C34" s="44"/>
      <c r="D34" s="57"/>
      <c r="E34" s="44"/>
      <c r="F34" s="57"/>
      <c r="G34" s="66"/>
      <c r="H34" s="67"/>
      <c r="I34" s="68"/>
      <c r="J34" s="69"/>
      <c r="K34" s="72"/>
      <c r="L34" s="66"/>
      <c r="M34" s="69"/>
      <c r="N34" s="6"/>
    </row>
    <row r="35" spans="1:14" ht="12.75" customHeight="1">
      <c r="A35" s="51">
        <v>25</v>
      </c>
      <c r="B35" s="73" t="s">
        <v>64</v>
      </c>
      <c r="C35" s="74" t="s">
        <v>92</v>
      </c>
      <c r="D35" s="54" t="s">
        <v>45</v>
      </c>
      <c r="E35" s="33" t="s">
        <v>2</v>
      </c>
      <c r="F35" s="54" t="s">
        <v>71</v>
      </c>
      <c r="G35" s="60">
        <v>4</v>
      </c>
      <c r="H35" s="61">
        <v>0</v>
      </c>
      <c r="I35" s="62">
        <v>100</v>
      </c>
      <c r="J35" s="63">
        <v>74</v>
      </c>
      <c r="K35" s="71"/>
      <c r="L35" s="64">
        <f>IF($G35+$H35&lt;&gt;4,"",IF($G35&gt;$H35,2,IF($G35=$H35,1,0)))</f>
        <v>2</v>
      </c>
      <c r="M35" s="65">
        <f>IF($G35+$H35&lt;&gt;4,"",2-$L35)</f>
        <v>0</v>
      </c>
      <c r="N35" s="6">
        <f>IF(AND(G35&lt;&gt;"",H35&lt;&gt;"",G35+H35&lt;&gt;4),"!!!","")</f>
      </c>
    </row>
    <row r="36" spans="1:14" ht="12.75" customHeight="1">
      <c r="A36" s="51">
        <v>26</v>
      </c>
      <c r="B36" s="73" t="s">
        <v>65</v>
      </c>
      <c r="C36" s="74" t="s">
        <v>93</v>
      </c>
      <c r="D36" s="54" t="s">
        <v>44</v>
      </c>
      <c r="E36" s="33" t="s">
        <v>2</v>
      </c>
      <c r="F36" s="97" t="s">
        <v>48</v>
      </c>
      <c r="G36" s="60">
        <v>4</v>
      </c>
      <c r="H36" s="61">
        <v>0</v>
      </c>
      <c r="I36" s="62">
        <v>100</v>
      </c>
      <c r="J36" s="63">
        <v>57</v>
      </c>
      <c r="K36" s="71"/>
      <c r="L36" s="64">
        <f>IF($G36+$H36&lt;&gt;4,"",IF($G36&gt;$H36,2,IF($G36=$H36,1,0)))</f>
        <v>2</v>
      </c>
      <c r="M36" s="65">
        <f>IF($G36+$H36&lt;&gt;4,"",2-$L36)</f>
        <v>0</v>
      </c>
      <c r="N36" s="6">
        <f>IF(AND(G36&lt;&gt;"",H36&lt;&gt;"",G36+H36&lt;&gt;4),"!!!","")</f>
      </c>
    </row>
    <row r="37" spans="1:14" ht="12.75" customHeight="1">
      <c r="A37" s="51">
        <v>27</v>
      </c>
      <c r="B37" s="73" t="s">
        <v>65</v>
      </c>
      <c r="C37" s="74" t="s">
        <v>93</v>
      </c>
      <c r="D37" s="54" t="s">
        <v>74</v>
      </c>
      <c r="E37" s="33" t="s">
        <v>2</v>
      </c>
      <c r="F37" s="54" t="s">
        <v>46</v>
      </c>
      <c r="G37" s="60">
        <v>3</v>
      </c>
      <c r="H37" s="61">
        <v>1</v>
      </c>
      <c r="I37" s="62">
        <v>95</v>
      </c>
      <c r="J37" s="63">
        <v>80</v>
      </c>
      <c r="K37" s="71"/>
      <c r="L37" s="64">
        <f>IF($G37+$H37&lt;&gt;4,"",IF($G37&gt;$H37,2,IF($G37=$H37,1,0)))</f>
        <v>2</v>
      </c>
      <c r="M37" s="65">
        <f>IF($G37+$H37&lt;&gt;4,"",2-$L37)</f>
        <v>0</v>
      </c>
      <c r="N37" s="6">
        <f>IF(AND(G37&lt;&gt;"",H37&lt;&gt;"",G37+H37&lt;&gt;4),"!!!","")</f>
      </c>
    </row>
    <row r="38" spans="1:14" ht="12.75" customHeight="1">
      <c r="A38" s="42"/>
      <c r="B38" s="43"/>
      <c r="C38" s="41"/>
      <c r="D38" s="56"/>
      <c r="E38" s="41"/>
      <c r="F38" s="56"/>
      <c r="G38" s="66"/>
      <c r="H38" s="67"/>
      <c r="I38" s="68"/>
      <c r="J38" s="69"/>
      <c r="K38" s="72"/>
      <c r="L38" s="66"/>
      <c r="M38" s="69"/>
      <c r="N38" s="6"/>
    </row>
    <row r="39" spans="1:14" ht="12.75" customHeight="1">
      <c r="A39" s="51">
        <v>28</v>
      </c>
      <c r="B39" s="73" t="s">
        <v>69</v>
      </c>
      <c r="C39" s="74" t="s">
        <v>94</v>
      </c>
      <c r="D39" s="97" t="s">
        <v>48</v>
      </c>
      <c r="E39" s="33" t="s">
        <v>2</v>
      </c>
      <c r="F39" s="54" t="s">
        <v>46</v>
      </c>
      <c r="G39" s="60">
        <v>2</v>
      </c>
      <c r="H39" s="61">
        <v>2</v>
      </c>
      <c r="I39" s="62">
        <v>92</v>
      </c>
      <c r="J39" s="63">
        <v>94</v>
      </c>
      <c r="K39" s="71"/>
      <c r="L39" s="64">
        <f>IF($G39+$H39&lt;&gt;4,"",IF($G39&gt;$H39,2,IF($G39=$H39,1,0)))</f>
        <v>1</v>
      </c>
      <c r="M39" s="65">
        <f>IF($G39+$H39&lt;&gt;4,"",2-$L39)</f>
        <v>1</v>
      </c>
      <c r="N39" s="6">
        <f>IF(AND(G39&lt;&gt;"",H39&lt;&gt;"",G39+H39&lt;&gt;4),"!!!","")</f>
      </c>
    </row>
    <row r="40" spans="1:14" ht="12.75" customHeight="1">
      <c r="A40" s="51">
        <v>29</v>
      </c>
      <c r="B40" s="73" t="s">
        <v>64</v>
      </c>
      <c r="C40" s="74" t="s">
        <v>95</v>
      </c>
      <c r="D40" s="54" t="s">
        <v>45</v>
      </c>
      <c r="E40" s="33" t="s">
        <v>2</v>
      </c>
      <c r="F40" s="54" t="s">
        <v>74</v>
      </c>
      <c r="G40" s="60">
        <v>2</v>
      </c>
      <c r="H40" s="61">
        <v>2</v>
      </c>
      <c r="I40" s="62">
        <v>86</v>
      </c>
      <c r="J40" s="63">
        <v>92</v>
      </c>
      <c r="K40" s="71"/>
      <c r="L40" s="64">
        <f>IF($G40+$H40&lt;&gt;4,"",IF($G40&gt;$H40,2,IF($G40=$H40,1,0)))</f>
        <v>1</v>
      </c>
      <c r="M40" s="65">
        <f>IF($G40+$H40&lt;&gt;4,"",2-$L40)</f>
        <v>1</v>
      </c>
      <c r="N40" s="6">
        <f>IF(AND(G40&lt;&gt;"",H40&lt;&gt;"",G40+H40&lt;&gt;4),"!!!","")</f>
      </c>
    </row>
    <row r="41" spans="1:14" ht="12.75" customHeight="1">
      <c r="A41" s="51">
        <v>30</v>
      </c>
      <c r="B41" s="73" t="s">
        <v>72</v>
      </c>
      <c r="C41" s="74" t="s">
        <v>96</v>
      </c>
      <c r="D41" s="54" t="s">
        <v>71</v>
      </c>
      <c r="E41" s="33" t="s">
        <v>2</v>
      </c>
      <c r="F41" s="54" t="s">
        <v>44</v>
      </c>
      <c r="G41" s="60">
        <v>1</v>
      </c>
      <c r="H41" s="61">
        <v>3</v>
      </c>
      <c r="I41" s="62">
        <v>73</v>
      </c>
      <c r="J41" s="63">
        <v>98</v>
      </c>
      <c r="K41" s="71"/>
      <c r="L41" s="64">
        <f>IF($G41+$H41&lt;&gt;4,"",IF($G41&gt;$H41,2,IF($G41=$H41,1,0)))</f>
        <v>0</v>
      </c>
      <c r="M41" s="65">
        <f>IF($G41+$H41&lt;&gt;4,"",2-$L41)</f>
        <v>2</v>
      </c>
      <c r="N41" s="6">
        <f>IF(AND(G41&lt;&gt;"",H41&lt;&gt;"",G41+H41&lt;&gt;4),"!!!","")</f>
      </c>
    </row>
    <row r="42" spans="1:13" ht="4.5" customHeight="1">
      <c r="A42" s="45"/>
      <c r="B42" s="45"/>
      <c r="C42" s="46"/>
      <c r="D42" s="47"/>
      <c r="E42" s="48"/>
      <c r="F42" s="48"/>
      <c r="G42" s="49"/>
      <c r="H42" s="49"/>
      <c r="I42" s="39"/>
      <c r="J42" s="39"/>
      <c r="K42" s="39"/>
      <c r="L42" s="39"/>
      <c r="M42" s="39"/>
    </row>
    <row r="43" spans="1:35" s="2" customFormat="1" ht="10.5" customHeight="1">
      <c r="A43" s="92" t="s">
        <v>10</v>
      </c>
      <c r="B43" s="93"/>
      <c r="C43" s="93"/>
      <c r="D43" s="93"/>
      <c r="E43" s="93"/>
      <c r="F43" s="93"/>
      <c r="G43" s="104">
        <f>SUM(G3:H42)</f>
        <v>120</v>
      </c>
      <c r="H43" s="104"/>
      <c r="I43" s="104">
        <f>SUM(I3:J42)</f>
        <v>5279</v>
      </c>
      <c r="J43" s="104"/>
      <c r="K43" s="94"/>
      <c r="L43" s="104">
        <f>SUM(L3:M42)</f>
        <v>60</v>
      </c>
      <c r="M43" s="104"/>
      <c r="N43" s="8"/>
      <c r="O43" s="9"/>
      <c r="P43" s="9"/>
      <c r="Q43" s="9"/>
      <c r="R43" s="9"/>
      <c r="S43" s="9"/>
      <c r="T43" s="9"/>
      <c r="U43" s="9"/>
      <c r="V43" s="9"/>
      <c r="W43" s="9"/>
      <c r="X43" s="5"/>
      <c r="Y43" s="5"/>
      <c r="Z43" s="5"/>
      <c r="AA43" s="5"/>
      <c r="AB43" s="5"/>
      <c r="AC43" s="1"/>
      <c r="AD43" s="1"/>
      <c r="AE43" s="1"/>
      <c r="AF43" s="1"/>
      <c r="AG43" s="1"/>
      <c r="AH43" s="1"/>
      <c r="AI43" s="3"/>
    </row>
    <row r="44" ht="4.5" customHeight="1"/>
    <row r="45" spans="1:34" ht="11.25" customHeight="1">
      <c r="A45" s="85" t="s">
        <v>22</v>
      </c>
      <c r="B45" s="86"/>
      <c r="C45" s="87"/>
      <c r="D45" s="95" t="s">
        <v>44</v>
      </c>
      <c r="AD45" s="75" t="s">
        <v>24</v>
      </c>
      <c r="AE45" s="76"/>
      <c r="AF45" s="76"/>
      <c r="AG45" s="76"/>
      <c r="AH45" s="77"/>
    </row>
    <row r="46" spans="1:34" ht="11.25" customHeight="1">
      <c r="A46" s="29"/>
      <c r="B46" s="29"/>
      <c r="C46" s="30"/>
      <c r="D46" s="95" t="s">
        <v>45</v>
      </c>
      <c r="AD46" s="78" t="s">
        <v>25</v>
      </c>
      <c r="AE46" s="79"/>
      <c r="AF46" s="79"/>
      <c r="AG46" s="79"/>
      <c r="AH46" s="80"/>
    </row>
    <row r="47" spans="1:34" ht="11.25" customHeight="1">
      <c r="A47" s="28"/>
      <c r="B47" s="28"/>
      <c r="C47" s="31"/>
      <c r="D47" s="95" t="s">
        <v>48</v>
      </c>
      <c r="AD47" s="78" t="s">
        <v>26</v>
      </c>
      <c r="AE47" s="79"/>
      <c r="AF47" s="79"/>
      <c r="AG47" s="79"/>
      <c r="AH47" s="80"/>
    </row>
    <row r="48" spans="1:34" ht="11.25" customHeight="1">
      <c r="A48" s="28"/>
      <c r="B48" s="28"/>
      <c r="C48" s="31"/>
      <c r="D48" s="95" t="s">
        <v>74</v>
      </c>
      <c r="AD48" s="78" t="s">
        <v>27</v>
      </c>
      <c r="AE48" s="79"/>
      <c r="AF48" s="79"/>
      <c r="AG48" s="79"/>
      <c r="AH48" s="80"/>
    </row>
    <row r="49" spans="1:34" ht="11.25" customHeight="1">
      <c r="A49" s="28"/>
      <c r="B49" s="28"/>
      <c r="C49" s="31"/>
      <c r="D49" s="96" t="s">
        <v>71</v>
      </c>
      <c r="AD49" s="81" t="s">
        <v>35</v>
      </c>
      <c r="AE49" s="82"/>
      <c r="AF49" s="82"/>
      <c r="AG49" s="82"/>
      <c r="AH49" s="83"/>
    </row>
    <row r="50" spans="1:4" ht="11.25" customHeight="1">
      <c r="A50" s="28"/>
      <c r="B50" s="28"/>
      <c r="C50" s="31"/>
      <c r="D50" s="95" t="s">
        <v>46</v>
      </c>
    </row>
  </sheetData>
  <sheetProtection/>
  <mergeCells count="12">
    <mergeCell ref="D2:F2"/>
    <mergeCell ref="I2:J2"/>
    <mergeCell ref="L2:M2"/>
    <mergeCell ref="G1:J1"/>
    <mergeCell ref="A1:F1"/>
    <mergeCell ref="L1:M1"/>
    <mergeCell ref="O1:AA1"/>
    <mergeCell ref="AC1:AH1"/>
    <mergeCell ref="I43:J43"/>
    <mergeCell ref="G43:H43"/>
    <mergeCell ref="L43:M43"/>
    <mergeCell ref="G2:H2"/>
  </mergeCells>
  <printOptions/>
  <pageMargins left="0.39" right="0.1968503937007874" top="0.5905511811023623" bottom="0.38" header="0.5118110236220472" footer="0.31"/>
  <pageSetup fitToHeight="1" fitToWidth="1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zoomScale="95" zoomScaleNormal="95" zoomScalePageLayoutView="0" workbookViewId="0" topLeftCell="A1">
      <pane ySplit="2" topLeftCell="A3" activePane="bottomLeft" state="frozen"/>
      <selection pane="topLeft" activeCell="A1" sqref="A1:F1"/>
      <selection pane="bottomLeft" activeCell="D50" sqref="D50"/>
    </sheetView>
  </sheetViews>
  <sheetFormatPr defaultColWidth="11.421875" defaultRowHeight="12.75"/>
  <cols>
    <col min="1" max="1" width="5.57421875" style="4" customWidth="1"/>
    <col min="2" max="2" width="3.7109375" style="4" customWidth="1"/>
    <col min="3" max="3" width="10.57421875" style="4" customWidth="1"/>
    <col min="4" max="4" width="22.7109375" style="4" bestFit="1" customWidth="1"/>
    <col min="5" max="5" width="2.57421875" style="4" customWidth="1"/>
    <col min="6" max="6" width="22.7109375" style="4" bestFit="1" customWidth="1"/>
    <col min="7" max="8" width="5.7109375" style="10" customWidth="1"/>
    <col min="9" max="10" width="6.7109375" style="9" customWidth="1"/>
    <col min="11" max="11" width="0.71875" style="9" customWidth="1"/>
    <col min="12" max="13" width="6.00390625" style="9" customWidth="1"/>
    <col min="14" max="14" width="3.7109375" style="5" customWidth="1"/>
    <col min="15" max="15" width="5.140625" style="9" hidden="1" customWidth="1"/>
    <col min="16" max="16" width="20.7109375" style="9" hidden="1" customWidth="1"/>
    <col min="17" max="17" width="5.8515625" style="9" hidden="1" customWidth="1"/>
    <col min="18" max="19" width="5.57421875" style="9" hidden="1" customWidth="1"/>
    <col min="20" max="20" width="6.57421875" style="9" hidden="1" customWidth="1"/>
    <col min="21" max="23" width="5.57421875" style="9" hidden="1" customWidth="1"/>
    <col min="24" max="25" width="5.57421875" style="5" hidden="1" customWidth="1"/>
    <col min="26" max="26" width="6.57421875" style="5" hidden="1" customWidth="1"/>
    <col min="27" max="27" width="9.57421875" style="5" hidden="1" customWidth="1"/>
    <col min="28" max="28" width="1.57421875" style="5" hidden="1" customWidth="1"/>
    <col min="29" max="29" width="5.421875" style="1" customWidth="1"/>
    <col min="30" max="30" width="23.28125" style="1" customWidth="1"/>
    <col min="31" max="31" width="5.8515625" style="1" customWidth="1"/>
    <col min="32" max="34" width="8.421875" style="1" customWidth="1"/>
    <col min="35" max="35" width="11.421875" style="1" customWidth="1"/>
    <col min="39" max="40" width="11.421875" style="0" customWidth="1"/>
  </cols>
  <sheetData>
    <row r="1" spans="1:38" s="17" customFormat="1" ht="19.5" customHeight="1">
      <c r="A1" s="117" t="s">
        <v>126</v>
      </c>
      <c r="B1" s="118"/>
      <c r="C1" s="118"/>
      <c r="D1" s="118"/>
      <c r="E1" s="118"/>
      <c r="F1" s="119"/>
      <c r="G1" s="114" t="s">
        <v>11</v>
      </c>
      <c r="H1" s="115"/>
      <c r="I1" s="115"/>
      <c r="J1" s="116"/>
      <c r="K1" s="36"/>
      <c r="L1" s="120" t="s">
        <v>20</v>
      </c>
      <c r="M1" s="121"/>
      <c r="N1" s="52"/>
      <c r="O1" s="98" t="s">
        <v>21</v>
      </c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 s="16"/>
      <c r="AC1" s="101" t="s">
        <v>19</v>
      </c>
      <c r="AD1" s="102"/>
      <c r="AE1" s="102"/>
      <c r="AF1" s="102"/>
      <c r="AG1" s="102"/>
      <c r="AH1" s="103"/>
      <c r="AI1" s="13"/>
      <c r="AJ1" s="13"/>
      <c r="AK1" s="13"/>
      <c r="AL1" s="13"/>
    </row>
    <row r="2" spans="1:35" s="14" customFormat="1" ht="24.75" customHeight="1">
      <c r="A2" s="37" t="s">
        <v>0</v>
      </c>
      <c r="B2" s="84" t="s">
        <v>28</v>
      </c>
      <c r="C2" s="53" t="s">
        <v>1</v>
      </c>
      <c r="D2" s="107" t="str">
        <f>IF(D45="","Bitte zuerst die 6 Mannschaftsnamen unten ab Zeile 45 eingeben","Spielpaarung")</f>
        <v>Spielpaarung</v>
      </c>
      <c r="E2" s="108"/>
      <c r="F2" s="109"/>
      <c r="G2" s="105" t="s">
        <v>5</v>
      </c>
      <c r="H2" s="106"/>
      <c r="I2" s="110" t="s">
        <v>6</v>
      </c>
      <c r="J2" s="111"/>
      <c r="K2" s="38"/>
      <c r="L2" s="112" t="s">
        <v>3</v>
      </c>
      <c r="M2" s="113"/>
      <c r="N2" s="18"/>
      <c r="O2" s="21" t="s">
        <v>7</v>
      </c>
      <c r="P2" s="21" t="s">
        <v>8</v>
      </c>
      <c r="Q2" s="21" t="s">
        <v>23</v>
      </c>
      <c r="R2" s="22" t="s">
        <v>14</v>
      </c>
      <c r="S2" s="23" t="s">
        <v>15</v>
      </c>
      <c r="T2" s="21" t="s">
        <v>3</v>
      </c>
      <c r="U2" s="22" t="s">
        <v>12</v>
      </c>
      <c r="V2" s="23" t="s">
        <v>13</v>
      </c>
      <c r="W2" s="21" t="s">
        <v>4</v>
      </c>
      <c r="X2" s="23" t="s">
        <v>16</v>
      </c>
      <c r="Y2" s="23" t="s">
        <v>17</v>
      </c>
      <c r="Z2" s="21" t="s">
        <v>9</v>
      </c>
      <c r="AA2" s="24" t="s">
        <v>18</v>
      </c>
      <c r="AB2" s="32"/>
      <c r="AC2" s="19" t="s">
        <v>7</v>
      </c>
      <c r="AD2" s="19" t="s">
        <v>8</v>
      </c>
      <c r="AE2" s="19" t="s">
        <v>23</v>
      </c>
      <c r="AF2" s="19" t="s">
        <v>3</v>
      </c>
      <c r="AG2" s="19" t="s">
        <v>4</v>
      </c>
      <c r="AH2" s="19" t="s">
        <v>9</v>
      </c>
      <c r="AI2" s="13"/>
    </row>
    <row r="3" spans="1:35" ht="12.75" customHeight="1">
      <c r="A3" s="51">
        <v>1</v>
      </c>
      <c r="B3" s="73" t="s">
        <v>66</v>
      </c>
      <c r="C3" s="74" t="s">
        <v>97</v>
      </c>
      <c r="D3" s="54" t="s">
        <v>51</v>
      </c>
      <c r="E3" s="33" t="s">
        <v>2</v>
      </c>
      <c r="F3" s="54" t="s">
        <v>49</v>
      </c>
      <c r="G3" s="60">
        <v>1</v>
      </c>
      <c r="H3" s="61">
        <v>3</v>
      </c>
      <c r="I3" s="62">
        <v>83</v>
      </c>
      <c r="J3" s="63">
        <v>97</v>
      </c>
      <c r="K3" s="70"/>
      <c r="L3" s="64">
        <f>IF($G3+$H3&lt;&gt;4,"",IF($G3&gt;$H3,2,IF($G3=$H3,1,0)))</f>
        <v>0</v>
      </c>
      <c r="M3" s="65">
        <f>IF($G3+$H3&lt;&gt;4,"",2-$L3)</f>
        <v>2</v>
      </c>
      <c r="N3" s="6">
        <f>IF(AND(G3&lt;&gt;"",H3&lt;&gt;"",G3+H3&lt;&gt;4),"!!!","")</f>
      </c>
      <c r="O3" s="12">
        <f aca="true" t="shared" si="0" ref="O3:O8">RANK(AA3,$AA$3:$AA$8)</f>
        <v>5</v>
      </c>
      <c r="P3" s="15" t="str">
        <f aca="true" t="shared" si="1" ref="P3:P8">D45</f>
        <v>MTV 48 Hildesheim I</v>
      </c>
      <c r="Q3" s="12">
        <f aca="true" t="shared" si="2" ref="Q3:Q8">(R3+S3)/2</f>
        <v>10</v>
      </c>
      <c r="R3" s="25">
        <f aca="true" t="shared" si="3" ref="R3:R8">SUMIF($D$3:$D$41,$P3,$L$3:$L$41)+SUMIF($F$3:$F$41,$P3,$M$3:$M$41)</f>
        <v>5</v>
      </c>
      <c r="S3" s="26">
        <f aca="true" t="shared" si="4" ref="S3:S8">SUMIF($D$3:$D$41,$P3,$M$3:$M$41)+SUMIF($F$3:$F$41,$P3,$L$3:$L$41)</f>
        <v>15</v>
      </c>
      <c r="T3" s="12" t="str">
        <f aca="true" t="shared" si="5" ref="T3:T8">R3&amp;" : "&amp;S3</f>
        <v>5 : 15</v>
      </c>
      <c r="U3" s="25">
        <f aca="true" t="shared" si="6" ref="U3:U8">SUMIF($D$3:$D$41,$P3,$G$3:$G$41)+SUMIF($F$3:$F$41,$P3,$H$3:$H$41)</f>
        <v>13</v>
      </c>
      <c r="V3" s="26">
        <f aca="true" t="shared" si="7" ref="V3:V8">SUMIF($D$3:$D$41,$P3,$H$3:$H$41)+SUMIF($F$3:$F$41,$P3,$G$3:$G$41)</f>
        <v>27</v>
      </c>
      <c r="W3" s="12" t="str">
        <f aca="true" t="shared" si="8" ref="W3:W8">U3&amp;" : "&amp;V3</f>
        <v>13 : 27</v>
      </c>
      <c r="X3" s="25">
        <f aca="true" t="shared" si="9" ref="X3:X8">SUMIF($D$3:$D$41,$P3,$I$3:$I$41)+SUMIF($F$3:$F$41,$P3,$J$3:$J$41)</f>
        <v>761</v>
      </c>
      <c r="Y3" s="26">
        <f aca="true" t="shared" si="10" ref="Y3:Y8">SUMIF($D$3:$D$41,$P3,$J$3:$J$41)+SUMIF($F$3:$F$41,$P3,$I$3:$I$41)</f>
        <v>903</v>
      </c>
      <c r="Z3" s="12" t="str">
        <f aca="true" t="shared" si="11" ref="Z3:Z8">X3&amp;" : "&amp;Y3</f>
        <v>761 : 903</v>
      </c>
      <c r="AA3" s="27">
        <f aca="true" t="shared" si="12" ref="AA3:AA8">R3*1000000000+(R3-S3)*10000000+(U3-V3)*10000+(X3-Y3)-ROW(P3)/100</f>
        <v>4899859857.97</v>
      </c>
      <c r="AB3" s="7"/>
      <c r="AC3" s="58">
        <v>1</v>
      </c>
      <c r="AD3" s="59" t="str">
        <f>VLOOKUP($AC3,$O$3:$P$8,2,FALSE)</f>
        <v>TSV Brunkensen</v>
      </c>
      <c r="AE3" s="58">
        <f aca="true" t="shared" si="13" ref="AE3:AE8">VLOOKUP($AC3,$O$3:$Z$8,3,FALSE)</f>
        <v>10</v>
      </c>
      <c r="AF3" s="58" t="str">
        <f aca="true" t="shared" si="14" ref="AF3:AF8">VLOOKUP($AC3,$O$3:$Z$8,6,FALSE)</f>
        <v>17 : 3</v>
      </c>
      <c r="AG3" s="58" t="str">
        <f aca="true" t="shared" si="15" ref="AG3:AG8">VLOOKUP($AC3,$O$3:$Z$8,9,FALSE)</f>
        <v>29 : 11</v>
      </c>
      <c r="AH3" s="58" t="str">
        <f aca="true" t="shared" si="16" ref="AH3:AH8">VLOOKUP($AC3,$O$3:$Z$8,12,FALSE)</f>
        <v>951 : 729</v>
      </c>
      <c r="AI3"/>
    </row>
    <row r="4" spans="1:35" ht="12.75" customHeight="1">
      <c r="A4" s="51">
        <v>2</v>
      </c>
      <c r="B4" s="73" t="s">
        <v>67</v>
      </c>
      <c r="C4" s="74" t="s">
        <v>98</v>
      </c>
      <c r="D4" s="97" t="s">
        <v>52</v>
      </c>
      <c r="E4" s="33" t="s">
        <v>2</v>
      </c>
      <c r="F4" s="54" t="s">
        <v>47</v>
      </c>
      <c r="G4" s="60">
        <v>2</v>
      </c>
      <c r="H4" s="61">
        <v>2</v>
      </c>
      <c r="I4" s="62">
        <v>93</v>
      </c>
      <c r="J4" s="63">
        <v>87</v>
      </c>
      <c r="K4" s="71"/>
      <c r="L4" s="64">
        <f>IF($G4+$H4&lt;&gt;4,"",IF($G4&gt;$H4,2,IF($G4=$H4,1,0)))</f>
        <v>1</v>
      </c>
      <c r="M4" s="65">
        <f>IF($G4+$H4&lt;&gt;4,"",2-$L4)</f>
        <v>1</v>
      </c>
      <c r="N4" s="6">
        <f>IF(AND(G4&lt;&gt;"",H4&lt;&gt;"",G4+H4&lt;&gt;4),"!!!","")</f>
      </c>
      <c r="O4" s="12">
        <f t="shared" si="0"/>
        <v>1</v>
      </c>
      <c r="P4" s="15" t="str">
        <f t="shared" si="1"/>
        <v>TSV Brunkensen</v>
      </c>
      <c r="Q4" s="12">
        <f t="shared" si="2"/>
        <v>10</v>
      </c>
      <c r="R4" s="25">
        <f t="shared" si="3"/>
        <v>17</v>
      </c>
      <c r="S4" s="26">
        <f t="shared" si="4"/>
        <v>3</v>
      </c>
      <c r="T4" s="12" t="str">
        <f t="shared" si="5"/>
        <v>17 : 3</v>
      </c>
      <c r="U4" s="25">
        <f t="shared" si="6"/>
        <v>29</v>
      </c>
      <c r="V4" s="26">
        <f t="shared" si="7"/>
        <v>11</v>
      </c>
      <c r="W4" s="12" t="str">
        <f t="shared" si="8"/>
        <v>29 : 11</v>
      </c>
      <c r="X4" s="25">
        <f t="shared" si="9"/>
        <v>951</v>
      </c>
      <c r="Y4" s="26">
        <f t="shared" si="10"/>
        <v>729</v>
      </c>
      <c r="Z4" s="12" t="str">
        <f t="shared" si="11"/>
        <v>951 : 729</v>
      </c>
      <c r="AA4" s="27">
        <f t="shared" si="12"/>
        <v>17140180221.96</v>
      </c>
      <c r="AB4" s="7"/>
      <c r="AC4" s="58">
        <v>2</v>
      </c>
      <c r="AD4" s="59" t="str">
        <f>VLOOKUP($AC4,$O$3:$Z$8,2,FALSE)</f>
        <v>MTV SG Borsum/ Harsum I</v>
      </c>
      <c r="AE4" s="58">
        <f t="shared" si="13"/>
        <v>10</v>
      </c>
      <c r="AF4" s="58" t="str">
        <f t="shared" si="14"/>
        <v>14 : 6</v>
      </c>
      <c r="AG4" s="58" t="str">
        <f t="shared" si="15"/>
        <v>26 : 14</v>
      </c>
      <c r="AH4" s="58" t="str">
        <f t="shared" si="16"/>
        <v>922 : 811</v>
      </c>
      <c r="AI4"/>
    </row>
    <row r="5" spans="1:35" ht="12.75" customHeight="1">
      <c r="A5" s="51">
        <v>3</v>
      </c>
      <c r="B5" s="73" t="s">
        <v>72</v>
      </c>
      <c r="C5" s="74" t="s">
        <v>73</v>
      </c>
      <c r="D5" s="54" t="s">
        <v>99</v>
      </c>
      <c r="E5" s="33" t="s">
        <v>2</v>
      </c>
      <c r="F5" s="54" t="s">
        <v>55</v>
      </c>
      <c r="G5" s="60">
        <v>4</v>
      </c>
      <c r="H5" s="61">
        <v>0</v>
      </c>
      <c r="I5" s="62">
        <v>100</v>
      </c>
      <c r="J5" s="63">
        <v>58</v>
      </c>
      <c r="K5" s="71"/>
      <c r="L5" s="64">
        <f>IF($G5+$H5&lt;&gt;4,"",IF($G5&gt;$H5,2,IF($G5=$H5,1,0)))</f>
        <v>2</v>
      </c>
      <c r="M5" s="65">
        <f>IF($G5+$H5&lt;&gt;4,"",2-$L5)</f>
        <v>0</v>
      </c>
      <c r="N5" s="6">
        <f>IF(AND(G5&lt;&gt;"",H5&lt;&gt;"",G5+H5&lt;&gt;4),"!!!","")</f>
      </c>
      <c r="O5" s="12">
        <f t="shared" si="0"/>
        <v>3</v>
      </c>
      <c r="P5" s="15" t="str">
        <f t="shared" si="1"/>
        <v>FSB Hildesheim II</v>
      </c>
      <c r="Q5" s="12">
        <f t="shared" si="2"/>
        <v>10</v>
      </c>
      <c r="R5" s="25">
        <f t="shared" si="3"/>
        <v>14</v>
      </c>
      <c r="S5" s="26">
        <f t="shared" si="4"/>
        <v>6</v>
      </c>
      <c r="T5" s="12" t="str">
        <f t="shared" si="5"/>
        <v>14 : 6</v>
      </c>
      <c r="U5" s="25">
        <f t="shared" si="6"/>
        <v>26</v>
      </c>
      <c r="V5" s="26">
        <f t="shared" si="7"/>
        <v>14</v>
      </c>
      <c r="W5" s="12" t="str">
        <f t="shared" si="8"/>
        <v>26 : 14</v>
      </c>
      <c r="X5" s="25">
        <f t="shared" si="9"/>
        <v>923</v>
      </c>
      <c r="Y5" s="26">
        <f t="shared" si="10"/>
        <v>838</v>
      </c>
      <c r="Z5" s="12" t="str">
        <f t="shared" si="11"/>
        <v>923 : 838</v>
      </c>
      <c r="AA5" s="27">
        <f t="shared" si="12"/>
        <v>14080120084.95</v>
      </c>
      <c r="AB5" s="7"/>
      <c r="AC5" s="58">
        <v>3</v>
      </c>
      <c r="AD5" s="59" t="str">
        <f>VLOOKUP($AC5,$O$3:$Z$8,2,FALSE)</f>
        <v>FSB Hildesheim II</v>
      </c>
      <c r="AE5" s="58">
        <f t="shared" si="13"/>
        <v>10</v>
      </c>
      <c r="AF5" s="58" t="str">
        <f t="shared" si="14"/>
        <v>14 : 6</v>
      </c>
      <c r="AG5" s="58" t="str">
        <f t="shared" si="15"/>
        <v>26 : 14</v>
      </c>
      <c r="AH5" s="58" t="str">
        <f t="shared" si="16"/>
        <v>923 : 838</v>
      </c>
      <c r="AI5"/>
    </row>
    <row r="6" spans="1:35" ht="12.75" customHeight="1">
      <c r="A6" s="50"/>
      <c r="B6" s="40"/>
      <c r="C6" s="41"/>
      <c r="D6" s="55"/>
      <c r="E6" s="34"/>
      <c r="F6" s="55"/>
      <c r="G6" s="66"/>
      <c r="H6" s="67"/>
      <c r="I6" s="68"/>
      <c r="J6" s="69"/>
      <c r="K6" s="72"/>
      <c r="L6" s="66"/>
      <c r="M6" s="69"/>
      <c r="N6" s="6"/>
      <c r="O6" s="12">
        <f t="shared" si="0"/>
        <v>4</v>
      </c>
      <c r="P6" s="15" t="str">
        <f t="shared" si="1"/>
        <v>CVJM Sarstedt</v>
      </c>
      <c r="Q6" s="12">
        <f t="shared" si="2"/>
        <v>10</v>
      </c>
      <c r="R6" s="25">
        <f t="shared" si="3"/>
        <v>8</v>
      </c>
      <c r="S6" s="26">
        <f t="shared" si="4"/>
        <v>12</v>
      </c>
      <c r="T6" s="12" t="str">
        <f t="shared" si="5"/>
        <v>8 : 12</v>
      </c>
      <c r="U6" s="25">
        <f t="shared" si="6"/>
        <v>16</v>
      </c>
      <c r="V6" s="26">
        <f t="shared" si="7"/>
        <v>24</v>
      </c>
      <c r="W6" s="12" t="str">
        <f t="shared" si="8"/>
        <v>16 : 24</v>
      </c>
      <c r="X6" s="25">
        <f t="shared" si="9"/>
        <v>796</v>
      </c>
      <c r="Y6" s="26">
        <f t="shared" si="10"/>
        <v>933</v>
      </c>
      <c r="Z6" s="12" t="str">
        <f t="shared" si="11"/>
        <v>796 : 933</v>
      </c>
      <c r="AA6" s="27">
        <f t="shared" si="12"/>
        <v>7959919862.94</v>
      </c>
      <c r="AB6" s="7"/>
      <c r="AC6" s="58">
        <v>4</v>
      </c>
      <c r="AD6" s="59" t="str">
        <f>VLOOKUP($AC6,$O$3:$Z$8,2,FALSE)</f>
        <v>CVJM Sarstedt</v>
      </c>
      <c r="AE6" s="58">
        <f t="shared" si="13"/>
        <v>10</v>
      </c>
      <c r="AF6" s="58" t="str">
        <f t="shared" si="14"/>
        <v>8 : 12</v>
      </c>
      <c r="AG6" s="58" t="str">
        <f t="shared" si="15"/>
        <v>16 : 24</v>
      </c>
      <c r="AH6" s="58" t="str">
        <f t="shared" si="16"/>
        <v>796 : 933</v>
      </c>
      <c r="AI6"/>
    </row>
    <row r="7" spans="1:35" ht="12.75" customHeight="1">
      <c r="A7" s="51">
        <v>4</v>
      </c>
      <c r="B7" s="73" t="s">
        <v>100</v>
      </c>
      <c r="C7" s="74" t="s">
        <v>101</v>
      </c>
      <c r="D7" s="54" t="s">
        <v>47</v>
      </c>
      <c r="E7" s="33" t="s">
        <v>2</v>
      </c>
      <c r="F7" s="54" t="s">
        <v>49</v>
      </c>
      <c r="G7" s="60">
        <v>1</v>
      </c>
      <c r="H7" s="61">
        <v>3</v>
      </c>
      <c r="I7" s="62">
        <v>83</v>
      </c>
      <c r="J7" s="63">
        <v>102</v>
      </c>
      <c r="K7" s="71"/>
      <c r="L7" s="64">
        <f>IF($G7+$H7&lt;&gt;4,"",IF($G7&gt;$H7,2,IF($G7=$H7,1,0)))</f>
        <v>0</v>
      </c>
      <c r="M7" s="65">
        <f>IF($G7+$H7&lt;&gt;4,"",2-$L7)</f>
        <v>2</v>
      </c>
      <c r="N7" s="6">
        <f>IF(AND(G7&lt;&gt;"",H7&lt;&gt;"",G7+H7&lt;&gt;4),"!!!","")</f>
      </c>
      <c r="O7" s="12">
        <f t="shared" si="0"/>
        <v>2</v>
      </c>
      <c r="P7" s="15" t="str">
        <f t="shared" si="1"/>
        <v>MTV SG Borsum/ Harsum I</v>
      </c>
      <c r="Q7" s="12">
        <f t="shared" si="2"/>
        <v>10</v>
      </c>
      <c r="R7" s="25">
        <f t="shared" si="3"/>
        <v>14</v>
      </c>
      <c r="S7" s="26">
        <f t="shared" si="4"/>
        <v>6</v>
      </c>
      <c r="T7" s="12" t="str">
        <f t="shared" si="5"/>
        <v>14 : 6</v>
      </c>
      <c r="U7" s="25">
        <f t="shared" si="6"/>
        <v>26</v>
      </c>
      <c r="V7" s="26">
        <f t="shared" si="7"/>
        <v>14</v>
      </c>
      <c r="W7" s="12" t="str">
        <f t="shared" si="8"/>
        <v>26 : 14</v>
      </c>
      <c r="X7" s="25">
        <f t="shared" si="9"/>
        <v>922</v>
      </c>
      <c r="Y7" s="26">
        <f t="shared" si="10"/>
        <v>811</v>
      </c>
      <c r="Z7" s="12" t="str">
        <f t="shared" si="11"/>
        <v>922 : 811</v>
      </c>
      <c r="AA7" s="27">
        <f t="shared" si="12"/>
        <v>14080120110.93</v>
      </c>
      <c r="AB7" s="7"/>
      <c r="AC7" s="58">
        <v>5</v>
      </c>
      <c r="AD7" s="59" t="str">
        <f>VLOOKUP($AC7,$O$3:$Z$8,2,FALSE)</f>
        <v>MTV 48 Hildesheim I</v>
      </c>
      <c r="AE7" s="58">
        <f t="shared" si="13"/>
        <v>10</v>
      </c>
      <c r="AF7" s="58" t="str">
        <f t="shared" si="14"/>
        <v>5 : 15</v>
      </c>
      <c r="AG7" s="58" t="str">
        <f t="shared" si="15"/>
        <v>13 : 27</v>
      </c>
      <c r="AH7" s="58" t="str">
        <f t="shared" si="16"/>
        <v>761 : 903</v>
      </c>
      <c r="AI7"/>
    </row>
    <row r="8" spans="1:35" ht="12.75" customHeight="1">
      <c r="A8" s="51">
        <v>5</v>
      </c>
      <c r="B8" s="73" t="s">
        <v>67</v>
      </c>
      <c r="C8" s="74" t="s">
        <v>102</v>
      </c>
      <c r="D8" s="97" t="s">
        <v>52</v>
      </c>
      <c r="E8" s="33" t="s">
        <v>2</v>
      </c>
      <c r="F8" s="54" t="s">
        <v>99</v>
      </c>
      <c r="G8" s="60">
        <v>2</v>
      </c>
      <c r="H8" s="61">
        <v>2</v>
      </c>
      <c r="I8" s="62">
        <v>89</v>
      </c>
      <c r="J8" s="63">
        <v>96</v>
      </c>
      <c r="K8" s="71"/>
      <c r="L8" s="64">
        <f>IF($G8+$H8&lt;&gt;4,"",IF($G8&gt;$H8,2,IF($G8=$H8,1,0)))</f>
        <v>1</v>
      </c>
      <c r="M8" s="65">
        <f>IF($G8+$H8&lt;&gt;4,"",2-$L8)</f>
        <v>1</v>
      </c>
      <c r="N8" s="6">
        <f>IF(AND(G8&lt;&gt;"",H8&lt;&gt;"",G8+H8&lt;&gt;4),"!!!","")</f>
      </c>
      <c r="O8" s="12">
        <f t="shared" si="0"/>
        <v>6</v>
      </c>
      <c r="P8" s="15" t="str">
        <f t="shared" si="1"/>
        <v>Eintracht Hildesheim</v>
      </c>
      <c r="Q8" s="12">
        <f t="shared" si="2"/>
        <v>10</v>
      </c>
      <c r="R8" s="25">
        <f t="shared" si="3"/>
        <v>2</v>
      </c>
      <c r="S8" s="26">
        <f t="shared" si="4"/>
        <v>18</v>
      </c>
      <c r="T8" s="12" t="str">
        <f t="shared" si="5"/>
        <v>2 : 18</v>
      </c>
      <c r="U8" s="25">
        <f t="shared" si="6"/>
        <v>10</v>
      </c>
      <c r="V8" s="26">
        <f t="shared" si="7"/>
        <v>30</v>
      </c>
      <c r="W8" s="12" t="str">
        <f t="shared" si="8"/>
        <v>10 : 30</v>
      </c>
      <c r="X8" s="25">
        <f t="shared" si="9"/>
        <v>817</v>
      </c>
      <c r="Y8" s="26">
        <f t="shared" si="10"/>
        <v>956</v>
      </c>
      <c r="Z8" s="12" t="str">
        <f t="shared" si="11"/>
        <v>817 : 956</v>
      </c>
      <c r="AA8" s="27">
        <f t="shared" si="12"/>
        <v>1839799860.92</v>
      </c>
      <c r="AB8" s="7"/>
      <c r="AC8" s="58">
        <v>6</v>
      </c>
      <c r="AD8" s="59" t="str">
        <f>VLOOKUP($AC8,$O$3:$Z$8,2,FALSE)</f>
        <v>Eintracht Hildesheim</v>
      </c>
      <c r="AE8" s="58">
        <f t="shared" si="13"/>
        <v>10</v>
      </c>
      <c r="AF8" s="58" t="str">
        <f t="shared" si="14"/>
        <v>2 : 18</v>
      </c>
      <c r="AG8" s="58" t="str">
        <f t="shared" si="15"/>
        <v>10 : 30</v>
      </c>
      <c r="AH8" s="58" t="str">
        <f t="shared" si="16"/>
        <v>817 : 956</v>
      </c>
      <c r="AI8"/>
    </row>
    <row r="9" spans="1:29" ht="12.75" customHeight="1">
      <c r="A9" s="51">
        <v>6</v>
      </c>
      <c r="B9" s="73" t="s">
        <v>67</v>
      </c>
      <c r="C9" s="74" t="s">
        <v>102</v>
      </c>
      <c r="D9" s="54" t="s">
        <v>55</v>
      </c>
      <c r="E9" s="33" t="s">
        <v>2</v>
      </c>
      <c r="F9" s="54" t="s">
        <v>51</v>
      </c>
      <c r="G9" s="60">
        <v>1</v>
      </c>
      <c r="H9" s="61">
        <v>3</v>
      </c>
      <c r="I9" s="62">
        <v>85</v>
      </c>
      <c r="J9" s="63">
        <v>98</v>
      </c>
      <c r="K9" s="71"/>
      <c r="L9" s="64">
        <f>IF($G9+$H9&lt;&gt;4,"",IF($G9&gt;$H9,2,IF($G9=$H9,1,0)))</f>
        <v>0</v>
      </c>
      <c r="M9" s="65">
        <f>IF($G9+$H9&lt;&gt;4,"",2-$L9)</f>
        <v>2</v>
      </c>
      <c r="N9" s="6">
        <f>IF(AND(G9&lt;&gt;"",H9&lt;&gt;"",G9+H9&lt;&gt;4),"!!!","")</f>
      </c>
      <c r="O9" s="10"/>
      <c r="P9" s="10"/>
      <c r="Q9" s="10"/>
      <c r="R9" s="10"/>
      <c r="S9" s="10"/>
      <c r="T9" s="10"/>
      <c r="U9" s="10"/>
      <c r="V9" s="10"/>
      <c r="W9" s="10"/>
      <c r="X9" s="7"/>
      <c r="Y9" s="7"/>
      <c r="Z9" s="7"/>
      <c r="AA9" s="7"/>
      <c r="AB9" s="7"/>
      <c r="AC9" s="20"/>
    </row>
    <row r="10" spans="1:34" ht="12.75" customHeight="1">
      <c r="A10" s="50"/>
      <c r="B10" s="40"/>
      <c r="C10" s="41"/>
      <c r="D10" s="55"/>
      <c r="E10" s="34"/>
      <c r="F10" s="55"/>
      <c r="G10" s="66"/>
      <c r="H10" s="67"/>
      <c r="I10" s="68"/>
      <c r="J10" s="69"/>
      <c r="K10" s="72"/>
      <c r="L10" s="66"/>
      <c r="M10" s="69"/>
      <c r="N10" s="6"/>
      <c r="O10" s="10"/>
      <c r="P10" s="10"/>
      <c r="Q10" s="10"/>
      <c r="R10" s="10"/>
      <c r="S10" s="10"/>
      <c r="T10" s="10"/>
      <c r="U10" s="10"/>
      <c r="V10" s="10"/>
      <c r="W10" s="10"/>
      <c r="X10" s="7"/>
      <c r="Y10" s="7"/>
      <c r="Z10" s="7"/>
      <c r="AA10" s="7"/>
      <c r="AB10" s="7"/>
      <c r="AC10" s="90" t="s">
        <v>10</v>
      </c>
      <c r="AF10" s="91">
        <f>SUM(R$3:S8)/2</f>
        <v>60</v>
      </c>
      <c r="AG10" s="91">
        <f>SUM(U$3:V8)/2</f>
        <v>120</v>
      </c>
      <c r="AH10" s="91">
        <f>SUM(X$3:Y8)/2</f>
        <v>5170</v>
      </c>
    </row>
    <row r="11" spans="1:29" ht="12.75" customHeight="1">
      <c r="A11" s="51">
        <v>7</v>
      </c>
      <c r="B11" s="73" t="s">
        <v>100</v>
      </c>
      <c r="C11" s="74">
        <v>41578</v>
      </c>
      <c r="D11" s="54" t="s">
        <v>49</v>
      </c>
      <c r="E11" s="33" t="s">
        <v>2</v>
      </c>
      <c r="F11" s="54" t="s">
        <v>55</v>
      </c>
      <c r="G11" s="60">
        <v>3</v>
      </c>
      <c r="H11" s="61">
        <v>1</v>
      </c>
      <c r="I11" s="62">
        <v>96</v>
      </c>
      <c r="J11" s="63">
        <v>92</v>
      </c>
      <c r="K11" s="71"/>
      <c r="L11" s="64">
        <f>IF($G11+$H11&lt;&gt;4,"",IF($G11&gt;$H11,2,IF($G11=$H11,1,0)))</f>
        <v>2</v>
      </c>
      <c r="M11" s="65">
        <f>IF($G11+$H11&lt;&gt;4,"",2-$L11)</f>
        <v>0</v>
      </c>
      <c r="N11" s="6">
        <f>IF(AND(G11&lt;&gt;"",H11&lt;&gt;"",G11+H11&lt;&gt;4),"!!!","")</f>
      </c>
      <c r="O11" s="10"/>
      <c r="P11" s="10"/>
      <c r="Q11" s="10"/>
      <c r="R11" s="10"/>
      <c r="S11" s="10"/>
      <c r="T11" s="10"/>
      <c r="U11" s="10"/>
      <c r="V11" s="10"/>
      <c r="W11" s="10"/>
      <c r="X11" s="7"/>
      <c r="Y11" s="7"/>
      <c r="Z11" s="7"/>
      <c r="AA11" s="7"/>
      <c r="AB11" s="7"/>
      <c r="AC11" s="20"/>
    </row>
    <row r="12" spans="1:28" ht="12.75" customHeight="1">
      <c r="A12" s="51">
        <v>8</v>
      </c>
      <c r="B12" s="73" t="s">
        <v>72</v>
      </c>
      <c r="C12" s="74" t="s">
        <v>78</v>
      </c>
      <c r="D12" s="54" t="s">
        <v>99</v>
      </c>
      <c r="E12" s="33" t="s">
        <v>2</v>
      </c>
      <c r="F12" s="54" t="s">
        <v>47</v>
      </c>
      <c r="G12" s="60">
        <v>4</v>
      </c>
      <c r="H12" s="61">
        <v>0</v>
      </c>
      <c r="I12" s="62">
        <v>100</v>
      </c>
      <c r="J12" s="63">
        <v>64</v>
      </c>
      <c r="K12" s="71"/>
      <c r="L12" s="64">
        <f>IF($G12+$H12&lt;&gt;4,"",IF($G12&gt;$H12,2,IF($G12=$H12,1,0)))</f>
        <v>2</v>
      </c>
      <c r="M12" s="65">
        <f>IF($G12+$H12&lt;&gt;4,"",2-$L12)</f>
        <v>0</v>
      </c>
      <c r="N12" s="6">
        <f>IF(AND(G12&lt;&gt;"",H12&lt;&gt;"",G12+H12&lt;&gt;4),"!!!","")</f>
      </c>
      <c r="O12" s="10"/>
      <c r="P12" s="10"/>
      <c r="Q12" s="10"/>
      <c r="R12" s="10"/>
      <c r="S12" s="10"/>
      <c r="T12" s="10"/>
      <c r="U12" s="10"/>
      <c r="V12" s="10"/>
      <c r="W12" s="10"/>
      <c r="X12" s="7"/>
      <c r="Y12" s="7"/>
      <c r="Z12" s="7"/>
      <c r="AA12" s="7"/>
      <c r="AB12" s="7"/>
    </row>
    <row r="13" spans="1:28" ht="12.75" customHeight="1">
      <c r="A13" s="51">
        <v>9</v>
      </c>
      <c r="B13" s="73" t="s">
        <v>66</v>
      </c>
      <c r="C13" s="74" t="s">
        <v>103</v>
      </c>
      <c r="D13" s="54" t="s">
        <v>51</v>
      </c>
      <c r="E13" s="33" t="s">
        <v>2</v>
      </c>
      <c r="F13" s="97" t="s">
        <v>52</v>
      </c>
      <c r="G13" s="60">
        <v>3</v>
      </c>
      <c r="H13" s="61">
        <v>1</v>
      </c>
      <c r="I13" s="62">
        <v>94</v>
      </c>
      <c r="J13" s="63">
        <v>94</v>
      </c>
      <c r="K13" s="71"/>
      <c r="L13" s="64">
        <f>IF($G13+$H13&lt;&gt;4,"",IF($G13&gt;$H13,2,IF($G13=$H13,1,0)))</f>
        <v>2</v>
      </c>
      <c r="M13" s="65">
        <f>IF($G13+$H13&lt;&gt;4,"",2-$L13)</f>
        <v>0</v>
      </c>
      <c r="N13" s="6">
        <f>IF(AND(G13&lt;&gt;"",H13&lt;&gt;"",G13+H13&lt;&gt;4),"!!!","")</f>
      </c>
      <c r="O13" s="10"/>
      <c r="P13" s="10"/>
      <c r="Q13" s="10"/>
      <c r="R13" s="10"/>
      <c r="S13" s="10"/>
      <c r="T13" s="10"/>
      <c r="U13" s="10"/>
      <c r="V13" s="10"/>
      <c r="W13" s="10"/>
      <c r="X13" s="7"/>
      <c r="Y13" s="7"/>
      <c r="Z13" s="7"/>
      <c r="AA13" s="7"/>
      <c r="AB13" s="7"/>
    </row>
    <row r="14" spans="1:28" ht="12.75" customHeight="1">
      <c r="A14" s="42"/>
      <c r="B14" s="43"/>
      <c r="C14" s="41"/>
      <c r="D14" s="55"/>
      <c r="E14" s="35"/>
      <c r="F14" s="55"/>
      <c r="G14" s="66"/>
      <c r="H14" s="67"/>
      <c r="I14" s="68"/>
      <c r="J14" s="69"/>
      <c r="K14" s="72"/>
      <c r="L14" s="66"/>
      <c r="M14" s="69"/>
      <c r="N14" s="6"/>
      <c r="O14" s="10"/>
      <c r="P14" s="10"/>
      <c r="Q14" s="10"/>
      <c r="R14" s="10"/>
      <c r="S14" s="10"/>
      <c r="T14" s="10"/>
      <c r="U14" s="10"/>
      <c r="V14" s="10"/>
      <c r="W14" s="10"/>
      <c r="X14" s="7"/>
      <c r="Y14" s="7"/>
      <c r="Z14" s="7"/>
      <c r="AA14" s="7"/>
      <c r="AB14" s="7"/>
    </row>
    <row r="15" spans="1:28" ht="12.75" customHeight="1">
      <c r="A15" s="51">
        <v>10</v>
      </c>
      <c r="B15" s="73" t="s">
        <v>100</v>
      </c>
      <c r="C15" s="74" t="s">
        <v>104</v>
      </c>
      <c r="D15" s="54" t="s">
        <v>47</v>
      </c>
      <c r="E15" s="33" t="s">
        <v>2</v>
      </c>
      <c r="F15" s="54" t="s">
        <v>51</v>
      </c>
      <c r="G15" s="60">
        <v>1</v>
      </c>
      <c r="H15" s="61">
        <v>3</v>
      </c>
      <c r="I15" s="62">
        <v>75</v>
      </c>
      <c r="J15" s="63">
        <v>89</v>
      </c>
      <c r="K15" s="71"/>
      <c r="L15" s="64">
        <f>IF($G15+$H15&lt;&gt;4,"",IF($G15&gt;$H15,2,IF($G15=$H15,1,0)))</f>
        <v>0</v>
      </c>
      <c r="M15" s="65">
        <f>IF($G15+$H15&lt;&gt;4,"",2-$L15)</f>
        <v>2</v>
      </c>
      <c r="N15" s="6">
        <f>IF(AND(G15&lt;&gt;"",H15&lt;&gt;"",G15+H15&lt;&gt;4),"!!!","")</f>
      </c>
      <c r="O15" s="10"/>
      <c r="P15" s="10"/>
      <c r="Q15" s="10"/>
      <c r="R15" s="10"/>
      <c r="S15" s="10"/>
      <c r="T15" s="10"/>
      <c r="U15" s="10"/>
      <c r="V15" s="10"/>
      <c r="W15" s="10"/>
      <c r="X15" s="7"/>
      <c r="Y15" s="7"/>
      <c r="Z15" s="7"/>
      <c r="AA15" s="7"/>
      <c r="AB15" s="7"/>
    </row>
    <row r="16" spans="1:28" ht="12.75" customHeight="1">
      <c r="A16" s="51">
        <v>11</v>
      </c>
      <c r="B16" s="73" t="s">
        <v>67</v>
      </c>
      <c r="C16" s="74" t="s">
        <v>105</v>
      </c>
      <c r="D16" s="97" t="s">
        <v>52</v>
      </c>
      <c r="E16" s="33" t="s">
        <v>2</v>
      </c>
      <c r="F16" s="54" t="s">
        <v>55</v>
      </c>
      <c r="G16" s="60">
        <v>1</v>
      </c>
      <c r="H16" s="61">
        <v>3</v>
      </c>
      <c r="I16" s="62">
        <v>88</v>
      </c>
      <c r="J16" s="63">
        <v>98</v>
      </c>
      <c r="K16" s="71"/>
      <c r="L16" s="64">
        <f>IF($G16+$H16&lt;&gt;4,"",IF($G16&gt;$H16,2,IF($G16=$H16,1,0)))</f>
        <v>0</v>
      </c>
      <c r="M16" s="65">
        <f>IF($G16+$H16&lt;&gt;4,"",2-$L16)</f>
        <v>2</v>
      </c>
      <c r="N16" s="6">
        <f>IF(AND(G16&lt;&gt;"",H16&lt;&gt;"",G16+H16&lt;&gt;4),"!!!","")</f>
      </c>
      <c r="O16" s="10"/>
      <c r="P16" s="10"/>
      <c r="Q16" s="10"/>
      <c r="R16" s="10"/>
      <c r="S16" s="10"/>
      <c r="T16" s="10"/>
      <c r="U16" s="10"/>
      <c r="V16" s="10"/>
      <c r="W16" s="10"/>
      <c r="X16" s="7"/>
      <c r="Y16" s="7"/>
      <c r="Z16" s="7"/>
      <c r="AA16" s="7"/>
      <c r="AB16" s="7"/>
    </row>
    <row r="17" spans="1:28" ht="12.75" customHeight="1">
      <c r="A17" s="51">
        <v>12</v>
      </c>
      <c r="B17" s="73" t="s">
        <v>100</v>
      </c>
      <c r="C17" s="74">
        <v>41592</v>
      </c>
      <c r="D17" s="54" t="s">
        <v>49</v>
      </c>
      <c r="E17" s="33" t="s">
        <v>2</v>
      </c>
      <c r="F17" s="54" t="s">
        <v>99</v>
      </c>
      <c r="G17" s="60">
        <v>2</v>
      </c>
      <c r="H17" s="61">
        <v>2</v>
      </c>
      <c r="I17" s="62">
        <v>86</v>
      </c>
      <c r="J17" s="63">
        <v>95</v>
      </c>
      <c r="K17" s="71"/>
      <c r="L17" s="64">
        <f>IF($G17+$H17&lt;&gt;4,"",IF($G17&gt;$H17,2,IF($G17=$H17,1,0)))</f>
        <v>1</v>
      </c>
      <c r="M17" s="65">
        <f>IF($G17+$H17&lt;&gt;4,"",2-$L17)</f>
        <v>1</v>
      </c>
      <c r="N17" s="6">
        <f>IF(AND(G17&lt;&gt;"",H17&lt;&gt;"",G17+H17&lt;&gt;4),"!!!","")</f>
      </c>
      <c r="O17" s="10"/>
      <c r="P17" s="10"/>
      <c r="Q17" s="10"/>
      <c r="R17" s="10"/>
      <c r="S17" s="10"/>
      <c r="T17" s="10"/>
      <c r="U17" s="10"/>
      <c r="V17" s="10"/>
      <c r="W17" s="10"/>
      <c r="X17" s="7"/>
      <c r="Y17" s="7"/>
      <c r="Z17" s="7"/>
      <c r="AA17" s="7"/>
      <c r="AB17" s="7"/>
    </row>
    <row r="18" spans="1:28" ht="12.75" customHeight="1">
      <c r="A18" s="50"/>
      <c r="B18" s="40"/>
      <c r="C18" s="41"/>
      <c r="D18" s="55"/>
      <c r="E18" s="34"/>
      <c r="F18" s="55"/>
      <c r="G18" s="66"/>
      <c r="H18" s="67"/>
      <c r="I18" s="68"/>
      <c r="J18" s="69"/>
      <c r="K18" s="72"/>
      <c r="L18" s="66"/>
      <c r="M18" s="69"/>
      <c r="N18" s="6"/>
      <c r="O18" s="10"/>
      <c r="P18" s="10"/>
      <c r="Q18" s="10"/>
      <c r="R18" s="10"/>
      <c r="S18" s="10"/>
      <c r="T18" s="10"/>
      <c r="U18" s="10"/>
      <c r="V18" s="10"/>
      <c r="W18" s="10"/>
      <c r="X18" s="7"/>
      <c r="Y18" s="7"/>
      <c r="Z18" s="7"/>
      <c r="AA18" s="7"/>
      <c r="AB18" s="7"/>
    </row>
    <row r="19" spans="1:28" ht="12.75" customHeight="1">
      <c r="A19" s="51">
        <v>13</v>
      </c>
      <c r="B19" s="73" t="s">
        <v>100</v>
      </c>
      <c r="C19" s="74">
        <v>41606</v>
      </c>
      <c r="D19" s="97" t="s">
        <v>49</v>
      </c>
      <c r="E19" s="33" t="s">
        <v>2</v>
      </c>
      <c r="F19" s="54" t="s">
        <v>52</v>
      </c>
      <c r="G19" s="60">
        <v>3</v>
      </c>
      <c r="H19" s="61">
        <v>1</v>
      </c>
      <c r="I19" s="62">
        <v>99</v>
      </c>
      <c r="J19" s="63">
        <v>88</v>
      </c>
      <c r="K19" s="71"/>
      <c r="L19" s="64">
        <f>IF($G19+$H19&lt;&gt;4,"",IF($G19&gt;$H19,2,IF($G19=$H19,1,0)))</f>
        <v>2</v>
      </c>
      <c r="M19" s="65">
        <f>IF($G19+$H19&lt;&gt;4,"",2-$L19)</f>
        <v>0</v>
      </c>
      <c r="N19" s="6">
        <f>IF(AND(G19&lt;&gt;"",H19&lt;&gt;"",G19+H19&lt;&gt;4),"!!!","")</f>
      </c>
      <c r="O19" s="10"/>
      <c r="P19" s="10"/>
      <c r="Q19" s="10"/>
      <c r="R19" s="10"/>
      <c r="S19" s="10"/>
      <c r="T19" s="10"/>
      <c r="U19" s="10"/>
      <c r="V19" s="10"/>
      <c r="W19" s="10"/>
      <c r="X19" s="7"/>
      <c r="Y19" s="7"/>
      <c r="Z19" s="7"/>
      <c r="AA19" s="7"/>
      <c r="AB19" s="7"/>
    </row>
    <row r="20" spans="1:28" ht="12.75" customHeight="1">
      <c r="A20" s="51">
        <v>14</v>
      </c>
      <c r="B20" s="73" t="s">
        <v>72</v>
      </c>
      <c r="C20" s="74" t="s">
        <v>83</v>
      </c>
      <c r="D20" s="54" t="s">
        <v>99</v>
      </c>
      <c r="E20" s="33" t="s">
        <v>2</v>
      </c>
      <c r="F20" s="54" t="s">
        <v>51</v>
      </c>
      <c r="G20" s="60">
        <v>2</v>
      </c>
      <c r="H20" s="61">
        <v>2</v>
      </c>
      <c r="I20" s="62">
        <v>83</v>
      </c>
      <c r="J20" s="63">
        <v>92</v>
      </c>
      <c r="K20" s="71"/>
      <c r="L20" s="64">
        <f>IF($G20+$H20&lt;&gt;4,"",IF($G20&gt;$H20,2,IF($G20=$H20,1,0)))</f>
        <v>1</v>
      </c>
      <c r="M20" s="65">
        <f>IF($G20+$H20&lt;&gt;4,"",2-$L20)</f>
        <v>1</v>
      </c>
      <c r="N20" s="6">
        <f>IF(AND(G20&lt;&gt;"",H20&lt;&gt;"",G20+H20&lt;&gt;4),"!!!","")</f>
      </c>
      <c r="O20" s="10"/>
      <c r="P20" s="10"/>
      <c r="Q20" s="10"/>
      <c r="R20" s="10"/>
      <c r="S20" s="10"/>
      <c r="T20" s="10"/>
      <c r="U20" s="10"/>
      <c r="V20" s="10"/>
      <c r="W20" s="10"/>
      <c r="X20" s="7"/>
      <c r="Y20" s="7"/>
      <c r="Z20" s="7"/>
      <c r="AA20" s="7"/>
      <c r="AB20" s="7"/>
    </row>
    <row r="21" spans="1:28" ht="12.75" customHeight="1">
      <c r="A21" s="51">
        <v>15</v>
      </c>
      <c r="B21" s="73" t="s">
        <v>67</v>
      </c>
      <c r="C21" s="74" t="s">
        <v>106</v>
      </c>
      <c r="D21" s="54" t="s">
        <v>55</v>
      </c>
      <c r="E21" s="33" t="s">
        <v>2</v>
      </c>
      <c r="F21" s="54" t="s">
        <v>47</v>
      </c>
      <c r="G21" s="60">
        <v>3</v>
      </c>
      <c r="H21" s="61">
        <v>1</v>
      </c>
      <c r="I21" s="62">
        <v>86</v>
      </c>
      <c r="J21" s="63">
        <v>89</v>
      </c>
      <c r="K21" s="71"/>
      <c r="L21" s="64">
        <f>IF($G21+$H21&lt;&gt;4,"",IF($G21&gt;$H21,2,IF($G21=$H21,1,0)))</f>
        <v>2</v>
      </c>
      <c r="M21" s="65">
        <f>IF($G21+$H21&lt;&gt;4,"",2-$L21)</f>
        <v>0</v>
      </c>
      <c r="N21" s="6">
        <f>IF(AND(G21&lt;&gt;"",H21&lt;&gt;"",G21+H21&lt;&gt;4),"!!!","")</f>
      </c>
      <c r="O21" s="10"/>
      <c r="P21" s="10"/>
      <c r="Q21" s="10"/>
      <c r="R21" s="10"/>
      <c r="S21" s="10"/>
      <c r="T21" s="10"/>
      <c r="U21" s="10"/>
      <c r="V21" s="10"/>
      <c r="W21" s="10"/>
      <c r="X21" s="7"/>
      <c r="Y21" s="7"/>
      <c r="Z21" s="7"/>
      <c r="AA21" s="7"/>
      <c r="AB21" s="7"/>
    </row>
    <row r="22" spans="1:14" ht="12.75" customHeight="1">
      <c r="A22" s="50"/>
      <c r="B22" s="40"/>
      <c r="C22" s="41"/>
      <c r="D22" s="55"/>
      <c r="E22" s="34"/>
      <c r="F22" s="55"/>
      <c r="G22" s="66"/>
      <c r="H22" s="67"/>
      <c r="I22" s="68"/>
      <c r="J22" s="69"/>
      <c r="K22" s="72"/>
      <c r="L22" s="66"/>
      <c r="M22" s="69"/>
      <c r="N22" s="6"/>
    </row>
    <row r="23" spans="1:34" ht="12.75" customHeight="1">
      <c r="A23" s="51">
        <v>16</v>
      </c>
      <c r="B23" s="73" t="s">
        <v>100</v>
      </c>
      <c r="C23" s="74">
        <v>41620</v>
      </c>
      <c r="D23" s="54" t="s">
        <v>49</v>
      </c>
      <c r="E23" s="33" t="s">
        <v>2</v>
      </c>
      <c r="F23" s="54" t="s">
        <v>51</v>
      </c>
      <c r="G23" s="60">
        <v>3</v>
      </c>
      <c r="H23" s="61">
        <v>1</v>
      </c>
      <c r="I23" s="62">
        <v>99</v>
      </c>
      <c r="J23" s="63">
        <v>76</v>
      </c>
      <c r="K23" s="71"/>
      <c r="L23" s="64">
        <f>IF($G23+$H23&lt;&gt;4,"",IF($G23&gt;$H23,2,IF($G23=$H23,1,0)))</f>
        <v>2</v>
      </c>
      <c r="M23" s="65">
        <f>IF($G23+$H23&lt;&gt;4,"",2-$L23)</f>
        <v>0</v>
      </c>
      <c r="N23" s="6">
        <f>IF(AND(G23&lt;&gt;"",H23&lt;&gt;"",G23+H23&lt;&gt;4),"!!!","")</f>
      </c>
      <c r="O23" s="11"/>
      <c r="P23" s="11"/>
      <c r="Q23" s="11"/>
      <c r="R23" s="11"/>
      <c r="S23" s="11"/>
      <c r="T23" s="11"/>
      <c r="U23" s="11"/>
      <c r="V23" s="11"/>
      <c r="W23" s="11"/>
      <c r="X23" s="8"/>
      <c r="Y23" s="8"/>
      <c r="Z23" s="8"/>
      <c r="AA23" s="8"/>
      <c r="AB23" s="8"/>
      <c r="AC23" s="3"/>
      <c r="AD23" s="3"/>
      <c r="AE23" s="3"/>
      <c r="AF23" s="3"/>
      <c r="AG23" s="3"/>
      <c r="AH23" s="3"/>
    </row>
    <row r="24" spans="1:14" ht="12.75" customHeight="1">
      <c r="A24" s="51">
        <v>17</v>
      </c>
      <c r="B24" s="73" t="s">
        <v>100</v>
      </c>
      <c r="C24" s="74" t="s">
        <v>107</v>
      </c>
      <c r="D24" s="54" t="s">
        <v>47</v>
      </c>
      <c r="E24" s="33" t="s">
        <v>2</v>
      </c>
      <c r="F24" s="97" t="s">
        <v>52</v>
      </c>
      <c r="G24" s="60">
        <v>4</v>
      </c>
      <c r="H24" s="61">
        <v>0</v>
      </c>
      <c r="I24" s="62">
        <v>100</v>
      </c>
      <c r="J24" s="63">
        <v>72</v>
      </c>
      <c r="K24" s="71">
        <v>100</v>
      </c>
      <c r="L24" s="64">
        <f>IF($G24+$H24&lt;&gt;4,"",IF($G24&gt;$H24,2,IF($G24=$H24,1,0)))</f>
        <v>2</v>
      </c>
      <c r="M24" s="65">
        <f>IF($G24+$H24&lt;&gt;4,"",2-$L24)</f>
        <v>0</v>
      </c>
      <c r="N24" s="6">
        <f>IF(AND(G24&lt;&gt;"",H24&lt;&gt;"",G24+H24&lt;&gt;4),"!!!","")</f>
      </c>
    </row>
    <row r="25" spans="1:14" ht="12.75" customHeight="1">
      <c r="A25" s="51">
        <v>18</v>
      </c>
      <c r="B25" s="73" t="s">
        <v>67</v>
      </c>
      <c r="C25" s="74" t="s">
        <v>108</v>
      </c>
      <c r="D25" s="54" t="s">
        <v>55</v>
      </c>
      <c r="E25" s="33" t="s">
        <v>2</v>
      </c>
      <c r="F25" s="54" t="s">
        <v>99</v>
      </c>
      <c r="G25" s="60">
        <v>2</v>
      </c>
      <c r="H25" s="61">
        <v>2</v>
      </c>
      <c r="I25" s="62">
        <v>80</v>
      </c>
      <c r="J25" s="63">
        <v>89</v>
      </c>
      <c r="K25" s="71"/>
      <c r="L25" s="64">
        <f>IF($G25+$H25&lt;&gt;4,"",IF($G25&gt;$H25,2,IF($G25=$H25,1,0)))</f>
        <v>1</v>
      </c>
      <c r="M25" s="65">
        <f>IF($G25+$H25&lt;&gt;4,"",2-$L25)</f>
        <v>1</v>
      </c>
      <c r="N25" s="6">
        <f>IF(AND(G25&lt;&gt;"",H25&lt;&gt;"",G25+H25&lt;&gt;4),"!!!","")</f>
      </c>
    </row>
    <row r="26" spans="1:14" ht="12.75" customHeight="1">
      <c r="A26" s="42"/>
      <c r="B26" s="43"/>
      <c r="C26" s="41"/>
      <c r="D26" s="56"/>
      <c r="E26" s="41"/>
      <c r="F26" s="56"/>
      <c r="G26" s="66"/>
      <c r="H26" s="67"/>
      <c r="I26" s="68"/>
      <c r="J26" s="69"/>
      <c r="K26" s="72"/>
      <c r="L26" s="66"/>
      <c r="M26" s="69"/>
      <c r="N26" s="6"/>
    </row>
    <row r="27" spans="1:14" ht="12.75" customHeight="1">
      <c r="A27" s="51">
        <v>19</v>
      </c>
      <c r="B27" s="73" t="s">
        <v>100</v>
      </c>
      <c r="C27" s="74">
        <v>41662</v>
      </c>
      <c r="D27" s="54" t="s">
        <v>49</v>
      </c>
      <c r="E27" s="33" t="s">
        <v>2</v>
      </c>
      <c r="F27" s="54" t="s">
        <v>47</v>
      </c>
      <c r="G27" s="60">
        <v>4</v>
      </c>
      <c r="H27" s="61">
        <v>0</v>
      </c>
      <c r="I27" s="62">
        <v>100</v>
      </c>
      <c r="J27" s="63">
        <v>0</v>
      </c>
      <c r="K27" s="71"/>
      <c r="L27" s="64">
        <f>IF($G27+$H27&lt;&gt;4,"",IF($G27&gt;$H27,2,IF($G27=$H27,1,0)))</f>
        <v>2</v>
      </c>
      <c r="M27" s="65">
        <f>IF($G27+$H27&lt;&gt;4,"",2-$L27)</f>
        <v>0</v>
      </c>
      <c r="N27" s="6">
        <f>IF(AND(G27&lt;&gt;"",H27&lt;&gt;"",G27+H27&lt;&gt;4),"!!!","")</f>
      </c>
    </row>
    <row r="28" spans="1:14" ht="12.75" customHeight="1">
      <c r="A28" s="51">
        <v>20</v>
      </c>
      <c r="B28" s="73" t="s">
        <v>72</v>
      </c>
      <c r="C28" s="74" t="s">
        <v>87</v>
      </c>
      <c r="D28" s="54" t="s">
        <v>99</v>
      </c>
      <c r="E28" s="33" t="s">
        <v>2</v>
      </c>
      <c r="F28" s="97" t="s">
        <v>52</v>
      </c>
      <c r="G28" s="60">
        <v>3</v>
      </c>
      <c r="H28" s="61">
        <v>1</v>
      </c>
      <c r="I28" s="62">
        <v>93</v>
      </c>
      <c r="J28" s="63">
        <v>76</v>
      </c>
      <c r="K28" s="71"/>
      <c r="L28" s="64">
        <f>IF($G28+$H28&lt;&gt;4,"",IF($G28&gt;$H28,2,IF($G28=$H28,1,0)))</f>
        <v>2</v>
      </c>
      <c r="M28" s="65">
        <f>IF($G28+$H28&lt;&gt;4,"",2-$L28)</f>
        <v>0</v>
      </c>
      <c r="N28" s="6">
        <f>IF(AND(G28&lt;&gt;"",H28&lt;&gt;"",G28+H28&lt;&gt;4),"!!!","")</f>
      </c>
    </row>
    <row r="29" spans="1:14" ht="12.75" customHeight="1">
      <c r="A29" s="51">
        <v>21</v>
      </c>
      <c r="B29" s="73" t="s">
        <v>66</v>
      </c>
      <c r="C29" s="74" t="s">
        <v>109</v>
      </c>
      <c r="D29" s="54" t="s">
        <v>51</v>
      </c>
      <c r="E29" s="33" t="s">
        <v>2</v>
      </c>
      <c r="F29" s="54" t="s">
        <v>55</v>
      </c>
      <c r="G29" s="60">
        <v>2</v>
      </c>
      <c r="H29" s="61">
        <v>2</v>
      </c>
      <c r="I29" s="62">
        <v>91</v>
      </c>
      <c r="J29" s="63">
        <v>92</v>
      </c>
      <c r="K29" s="71"/>
      <c r="L29" s="64">
        <f>IF($G29+$H29&lt;&gt;4,"",IF($G29&gt;$H29,2,IF($G29=$H29,1,0)))</f>
        <v>1</v>
      </c>
      <c r="M29" s="65">
        <f>IF($G29+$H29&lt;&gt;4,"",2-$L29)</f>
        <v>1</v>
      </c>
      <c r="N29" s="6">
        <f>IF(AND(G29&lt;&gt;"",H29&lt;&gt;"",G29+H29&lt;&gt;4),"!!!","")</f>
      </c>
    </row>
    <row r="30" spans="1:14" ht="12.75" customHeight="1">
      <c r="A30" s="50"/>
      <c r="B30" s="40"/>
      <c r="C30" s="41"/>
      <c r="D30" s="56"/>
      <c r="E30" s="41"/>
      <c r="F30" s="56"/>
      <c r="G30" s="66"/>
      <c r="H30" s="67"/>
      <c r="I30" s="68"/>
      <c r="J30" s="69"/>
      <c r="K30" s="72"/>
      <c r="L30" s="66"/>
      <c r="M30" s="69"/>
      <c r="N30" s="6"/>
    </row>
    <row r="31" spans="1:14" ht="12.75" customHeight="1">
      <c r="A31" s="51">
        <v>22</v>
      </c>
      <c r="B31" s="73" t="s">
        <v>67</v>
      </c>
      <c r="C31" s="74" t="s">
        <v>110</v>
      </c>
      <c r="D31" s="54" t="s">
        <v>55</v>
      </c>
      <c r="E31" s="33" t="s">
        <v>2</v>
      </c>
      <c r="F31" s="54" t="s">
        <v>49</v>
      </c>
      <c r="G31" s="60">
        <v>0</v>
      </c>
      <c r="H31" s="61">
        <v>4</v>
      </c>
      <c r="I31" s="62">
        <v>42</v>
      </c>
      <c r="J31" s="63">
        <v>100</v>
      </c>
      <c r="K31" s="71"/>
      <c r="L31" s="64">
        <f>IF($G31+$H31&lt;&gt;4,"",IF($G31&gt;$H31,2,IF($G31=$H31,1,0)))</f>
        <v>0</v>
      </c>
      <c r="M31" s="65">
        <f>IF($G31+$H31&lt;&gt;4,"",2-$L31)</f>
        <v>2</v>
      </c>
      <c r="N31" s="6">
        <f>IF(AND(G31&lt;&gt;"",H31&lt;&gt;"",G31+H31&lt;&gt;4),"!!!","")</f>
      </c>
    </row>
    <row r="32" spans="1:14" ht="12.75" customHeight="1">
      <c r="A32" s="51">
        <v>23</v>
      </c>
      <c r="B32" s="73" t="s">
        <v>100</v>
      </c>
      <c r="C32" s="74" t="s">
        <v>111</v>
      </c>
      <c r="D32" s="54" t="s">
        <v>47</v>
      </c>
      <c r="E32" s="33" t="s">
        <v>2</v>
      </c>
      <c r="F32" s="54" t="s">
        <v>99</v>
      </c>
      <c r="G32" s="60">
        <v>1</v>
      </c>
      <c r="H32" s="61">
        <v>3</v>
      </c>
      <c r="I32" s="62">
        <v>94</v>
      </c>
      <c r="J32" s="63">
        <v>87</v>
      </c>
      <c r="K32" s="71"/>
      <c r="L32" s="64">
        <f>IF($G32+$H32&lt;&gt;4,"",IF($G32&gt;$H32,2,IF($G32=$H32,1,0)))</f>
        <v>0</v>
      </c>
      <c r="M32" s="65">
        <f>IF($G32+$H32&lt;&gt;4,"",2-$L32)</f>
        <v>2</v>
      </c>
      <c r="N32" s="6">
        <f>IF(AND(G32&lt;&gt;"",H32&lt;&gt;"",G32+H32&lt;&gt;4),"!!!","")</f>
      </c>
    </row>
    <row r="33" spans="1:14" ht="12.75" customHeight="1">
      <c r="A33" s="51">
        <v>24</v>
      </c>
      <c r="B33" s="73" t="s">
        <v>67</v>
      </c>
      <c r="C33" s="74" t="s">
        <v>110</v>
      </c>
      <c r="D33" s="97" t="s">
        <v>52</v>
      </c>
      <c r="E33" s="33" t="s">
        <v>2</v>
      </c>
      <c r="F33" s="54" t="s">
        <v>51</v>
      </c>
      <c r="G33" s="60">
        <v>0</v>
      </c>
      <c r="H33" s="61">
        <v>4</v>
      </c>
      <c r="I33" s="62">
        <v>55</v>
      </c>
      <c r="J33" s="63">
        <v>100</v>
      </c>
      <c r="K33" s="71"/>
      <c r="L33" s="64">
        <f>IF($G33+$H33&lt;&gt;4,"",IF($G33&gt;$H33,2,IF($G33=$H33,1,0)))</f>
        <v>0</v>
      </c>
      <c r="M33" s="65">
        <f>IF($G33+$H33&lt;&gt;4,"",2-$L33)</f>
        <v>2</v>
      </c>
      <c r="N33" s="6">
        <f>IF(AND(G33&lt;&gt;"",H33&lt;&gt;"",G33+H33&lt;&gt;4),"!!!","")</f>
      </c>
    </row>
    <row r="34" spans="1:14" ht="12.75" customHeight="1">
      <c r="A34" s="50"/>
      <c r="B34" s="40"/>
      <c r="C34" s="44"/>
      <c r="D34" s="57"/>
      <c r="E34" s="44"/>
      <c r="F34" s="57"/>
      <c r="G34" s="66"/>
      <c r="H34" s="67"/>
      <c r="I34" s="68"/>
      <c r="J34" s="69"/>
      <c r="K34" s="72"/>
      <c r="L34" s="66"/>
      <c r="M34" s="69"/>
      <c r="N34" s="6"/>
    </row>
    <row r="35" spans="1:14" ht="12.75" customHeight="1">
      <c r="A35" s="51">
        <v>25</v>
      </c>
      <c r="B35" s="73" t="s">
        <v>66</v>
      </c>
      <c r="C35" s="74" t="s">
        <v>93</v>
      </c>
      <c r="D35" s="54" t="s">
        <v>51</v>
      </c>
      <c r="E35" s="33" t="s">
        <v>2</v>
      </c>
      <c r="F35" s="54" t="s">
        <v>47</v>
      </c>
      <c r="G35" s="60">
        <v>4</v>
      </c>
      <c r="H35" s="61">
        <v>0</v>
      </c>
      <c r="I35" s="62">
        <v>100</v>
      </c>
      <c r="J35" s="63">
        <v>73</v>
      </c>
      <c r="K35" s="71"/>
      <c r="L35" s="64">
        <f>IF($G35+$H35&lt;&gt;4,"",IF($G35&gt;$H35,2,IF($G35=$H35,1,0)))</f>
        <v>2</v>
      </c>
      <c r="M35" s="65">
        <f>IF($G35+$H35&lt;&gt;4,"",2-$L35)</f>
        <v>0</v>
      </c>
      <c r="N35" s="6">
        <f>IF(AND(G35&lt;&gt;"",H35&lt;&gt;"",G35+H35&lt;&gt;4),"!!!","")</f>
      </c>
    </row>
    <row r="36" spans="1:14" ht="12.75" customHeight="1">
      <c r="A36" s="51">
        <v>26</v>
      </c>
      <c r="B36" s="73" t="s">
        <v>67</v>
      </c>
      <c r="C36" s="74" t="s">
        <v>112</v>
      </c>
      <c r="D36" s="54" t="s">
        <v>55</v>
      </c>
      <c r="E36" s="33" t="s">
        <v>2</v>
      </c>
      <c r="F36" s="97" t="s">
        <v>52</v>
      </c>
      <c r="G36" s="60">
        <v>3</v>
      </c>
      <c r="H36" s="61">
        <v>1</v>
      </c>
      <c r="I36" s="62">
        <v>89</v>
      </c>
      <c r="J36" s="63">
        <v>86</v>
      </c>
      <c r="K36" s="71"/>
      <c r="L36" s="64">
        <f>IF($G36+$H36&lt;&gt;4,"",IF($G36&gt;$H36,2,IF($G36=$H36,1,0)))</f>
        <v>2</v>
      </c>
      <c r="M36" s="65">
        <f>IF($G36+$H36&lt;&gt;4,"",2-$L36)</f>
        <v>0</v>
      </c>
      <c r="N36" s="6">
        <f>IF(AND(G36&lt;&gt;"",H36&lt;&gt;"",G36+H36&lt;&gt;4),"!!!","")</f>
      </c>
    </row>
    <row r="37" spans="1:14" ht="12.75" customHeight="1">
      <c r="A37" s="51">
        <v>27</v>
      </c>
      <c r="B37" s="73" t="s">
        <v>72</v>
      </c>
      <c r="C37" s="74" t="s">
        <v>113</v>
      </c>
      <c r="D37" s="54" t="s">
        <v>99</v>
      </c>
      <c r="E37" s="33" t="s">
        <v>2</v>
      </c>
      <c r="F37" s="54" t="s">
        <v>49</v>
      </c>
      <c r="G37" s="60">
        <v>3</v>
      </c>
      <c r="H37" s="61">
        <v>1</v>
      </c>
      <c r="I37" s="62">
        <v>94</v>
      </c>
      <c r="J37" s="63">
        <v>72</v>
      </c>
      <c r="K37" s="71"/>
      <c r="L37" s="64">
        <f>IF($G37+$H37&lt;&gt;4,"",IF($G37&gt;$H37,2,IF($G37=$H37,1,0)))</f>
        <v>2</v>
      </c>
      <c r="M37" s="65">
        <f>IF($G37+$H37&lt;&gt;4,"",2-$L37)</f>
        <v>0</v>
      </c>
      <c r="N37" s="6">
        <f>IF(AND(G37&lt;&gt;"",H37&lt;&gt;"",G37+H37&lt;&gt;4),"!!!","")</f>
      </c>
    </row>
    <row r="38" spans="1:14" ht="12.75" customHeight="1">
      <c r="A38" s="42"/>
      <c r="B38" s="43"/>
      <c r="C38" s="41"/>
      <c r="D38" s="56"/>
      <c r="E38" s="41"/>
      <c r="F38" s="56"/>
      <c r="G38" s="66"/>
      <c r="H38" s="67"/>
      <c r="I38" s="68"/>
      <c r="J38" s="69"/>
      <c r="K38" s="72"/>
      <c r="L38" s="66"/>
      <c r="M38" s="69"/>
      <c r="N38" s="6"/>
    </row>
    <row r="39" spans="1:14" ht="12.75" customHeight="1">
      <c r="A39" s="51">
        <v>28</v>
      </c>
      <c r="B39" s="73" t="s">
        <v>67</v>
      </c>
      <c r="C39" s="74" t="s">
        <v>114</v>
      </c>
      <c r="D39" s="97" t="s">
        <v>52</v>
      </c>
      <c r="E39" s="33" t="s">
        <v>2</v>
      </c>
      <c r="F39" s="54" t="s">
        <v>49</v>
      </c>
      <c r="G39" s="60">
        <v>1</v>
      </c>
      <c r="H39" s="61">
        <v>3</v>
      </c>
      <c r="I39" s="62">
        <v>76</v>
      </c>
      <c r="J39" s="63">
        <v>100</v>
      </c>
      <c r="K39" s="71"/>
      <c r="L39" s="64">
        <f>IF($G39+$H39&lt;&gt;4,"",IF($G39&gt;$H39,2,IF($G39=$H39,1,0)))</f>
        <v>0</v>
      </c>
      <c r="M39" s="65">
        <f>IF($G39+$H39&lt;&gt;4,"",2-$L39)</f>
        <v>2</v>
      </c>
      <c r="N39" s="6">
        <f>IF(AND(G39&lt;&gt;"",H39&lt;&gt;"",G39+H39&lt;&gt;4),"!!!","")</f>
      </c>
    </row>
    <row r="40" spans="1:14" ht="12.75" customHeight="1">
      <c r="A40" s="51">
        <v>29</v>
      </c>
      <c r="B40" s="73" t="s">
        <v>66</v>
      </c>
      <c r="C40" s="74" t="s">
        <v>115</v>
      </c>
      <c r="D40" s="54" t="s">
        <v>51</v>
      </c>
      <c r="E40" s="33" t="s">
        <v>2</v>
      </c>
      <c r="F40" s="54" t="s">
        <v>99</v>
      </c>
      <c r="G40" s="60">
        <v>3</v>
      </c>
      <c r="H40" s="61">
        <v>1</v>
      </c>
      <c r="I40" s="62">
        <v>100</v>
      </c>
      <c r="J40" s="63">
        <v>85</v>
      </c>
      <c r="K40" s="71"/>
      <c r="L40" s="64">
        <f>IF($G40+$H40&lt;&gt;4,"",IF($G40&gt;$H40,2,IF($G40=$H40,1,0)))</f>
        <v>2</v>
      </c>
      <c r="M40" s="65">
        <f>IF($G40+$H40&lt;&gt;4,"",2-$L40)</f>
        <v>0</v>
      </c>
      <c r="N40" s="6">
        <f>IF(AND(G40&lt;&gt;"",H40&lt;&gt;"",G40+H40&lt;&gt;4),"!!!","")</f>
      </c>
    </row>
    <row r="41" spans="1:14" ht="12.75" customHeight="1">
      <c r="A41" s="51">
        <v>30</v>
      </c>
      <c r="B41" s="73" t="s">
        <v>100</v>
      </c>
      <c r="C41" s="74" t="s">
        <v>95</v>
      </c>
      <c r="D41" s="54" t="s">
        <v>47</v>
      </c>
      <c r="E41" s="33" t="s">
        <v>2</v>
      </c>
      <c r="F41" s="54" t="s">
        <v>55</v>
      </c>
      <c r="G41" s="60">
        <v>3</v>
      </c>
      <c r="H41" s="61">
        <v>1</v>
      </c>
      <c r="I41" s="62">
        <v>96</v>
      </c>
      <c r="J41" s="63">
        <v>74</v>
      </c>
      <c r="K41" s="71"/>
      <c r="L41" s="64">
        <f>IF($G41+$H41&lt;&gt;4,"",IF($G41&gt;$H41,2,IF($G41=$H41,1,0)))</f>
        <v>2</v>
      </c>
      <c r="M41" s="65">
        <f>IF($G41+$H41&lt;&gt;4,"",2-$L41)</f>
        <v>0</v>
      </c>
      <c r="N41" s="6">
        <f>IF(AND(G41&lt;&gt;"",H41&lt;&gt;"",G41+H41&lt;&gt;4),"!!!","")</f>
      </c>
    </row>
    <row r="42" spans="1:13" ht="4.5" customHeight="1">
      <c r="A42" s="45"/>
      <c r="B42" s="45"/>
      <c r="C42" s="46"/>
      <c r="D42" s="47"/>
      <c r="E42" s="48"/>
      <c r="F42" s="48"/>
      <c r="G42" s="49"/>
      <c r="H42" s="49"/>
      <c r="I42" s="39"/>
      <c r="J42" s="39"/>
      <c r="K42" s="39"/>
      <c r="L42" s="39"/>
      <c r="M42" s="39"/>
    </row>
    <row r="43" spans="1:35" s="2" customFormat="1" ht="10.5" customHeight="1">
      <c r="A43" s="92" t="s">
        <v>10</v>
      </c>
      <c r="B43" s="93"/>
      <c r="C43" s="93"/>
      <c r="D43" s="93"/>
      <c r="E43" s="93"/>
      <c r="F43" s="93"/>
      <c r="G43" s="104">
        <f>SUM(G3:H42)</f>
        <v>120</v>
      </c>
      <c r="H43" s="104"/>
      <c r="I43" s="104">
        <f>SUM(I3:J42)</f>
        <v>5170</v>
      </c>
      <c r="J43" s="104"/>
      <c r="K43" s="94"/>
      <c r="L43" s="104">
        <f>SUM(L3:M42)</f>
        <v>60</v>
      </c>
      <c r="M43" s="104"/>
      <c r="N43" s="8"/>
      <c r="O43" s="9"/>
      <c r="P43" s="9"/>
      <c r="Q43" s="9"/>
      <c r="R43" s="9"/>
      <c r="S43" s="9"/>
      <c r="T43" s="9"/>
      <c r="U43" s="9"/>
      <c r="V43" s="9"/>
      <c r="W43" s="9"/>
      <c r="X43" s="5"/>
      <c r="Y43" s="5"/>
      <c r="Z43" s="5"/>
      <c r="AA43" s="5"/>
      <c r="AB43" s="5"/>
      <c r="AC43" s="1"/>
      <c r="AD43" s="1"/>
      <c r="AE43" s="1"/>
      <c r="AF43" s="1"/>
      <c r="AG43" s="1"/>
      <c r="AH43" s="1"/>
      <c r="AI43" s="3"/>
    </row>
    <row r="44" ht="4.5" customHeight="1"/>
    <row r="45" spans="1:34" ht="11.25" customHeight="1">
      <c r="A45" s="85" t="s">
        <v>22</v>
      </c>
      <c r="B45" s="86"/>
      <c r="C45" s="87"/>
      <c r="D45" s="95" t="s">
        <v>47</v>
      </c>
      <c r="AD45" s="75" t="s">
        <v>24</v>
      </c>
      <c r="AE45" s="76"/>
      <c r="AF45" s="76"/>
      <c r="AG45" s="76"/>
      <c r="AH45" s="77"/>
    </row>
    <row r="46" spans="1:34" ht="11.25" customHeight="1">
      <c r="A46" s="29"/>
      <c r="B46" s="29"/>
      <c r="C46" s="30"/>
      <c r="D46" s="95" t="s">
        <v>49</v>
      </c>
      <c r="AD46" s="78" t="s">
        <v>25</v>
      </c>
      <c r="AE46" s="79"/>
      <c r="AF46" s="79"/>
      <c r="AG46" s="79"/>
      <c r="AH46" s="80"/>
    </row>
    <row r="47" spans="1:34" ht="11.25" customHeight="1">
      <c r="A47" s="28"/>
      <c r="B47" s="28"/>
      <c r="C47" s="31"/>
      <c r="D47" s="95" t="s">
        <v>51</v>
      </c>
      <c r="AD47" s="78" t="s">
        <v>26</v>
      </c>
      <c r="AE47" s="79"/>
      <c r="AF47" s="79"/>
      <c r="AG47" s="79"/>
      <c r="AH47" s="80"/>
    </row>
    <row r="48" spans="1:34" ht="11.25" customHeight="1">
      <c r="A48" s="28"/>
      <c r="B48" s="28"/>
      <c r="C48" s="31"/>
      <c r="D48" s="95" t="s">
        <v>55</v>
      </c>
      <c r="AD48" s="78" t="s">
        <v>27</v>
      </c>
      <c r="AE48" s="79"/>
      <c r="AF48" s="79"/>
      <c r="AG48" s="79"/>
      <c r="AH48" s="80"/>
    </row>
    <row r="49" spans="1:34" ht="11.25" customHeight="1">
      <c r="A49" s="28"/>
      <c r="B49" s="28"/>
      <c r="C49" s="31"/>
      <c r="D49" s="96" t="s">
        <v>99</v>
      </c>
      <c r="AD49" s="81" t="s">
        <v>35</v>
      </c>
      <c r="AE49" s="82"/>
      <c r="AF49" s="82"/>
      <c r="AG49" s="82"/>
      <c r="AH49" s="83"/>
    </row>
    <row r="50" spans="1:4" ht="11.25" customHeight="1">
      <c r="A50" s="28"/>
      <c r="B50" s="28"/>
      <c r="C50" s="31"/>
      <c r="D50" s="95" t="s">
        <v>52</v>
      </c>
    </row>
  </sheetData>
  <sheetProtection/>
  <mergeCells count="12">
    <mergeCell ref="G43:H43"/>
    <mergeCell ref="I43:J43"/>
    <mergeCell ref="L43:M43"/>
    <mergeCell ref="A1:F1"/>
    <mergeCell ref="G1:J1"/>
    <mergeCell ref="L1:M1"/>
    <mergeCell ref="O1:AA1"/>
    <mergeCell ref="AC1:AH1"/>
    <mergeCell ref="D2:F2"/>
    <mergeCell ref="G2:H2"/>
    <mergeCell ref="I2:J2"/>
    <mergeCell ref="L2:M2"/>
  </mergeCells>
  <printOptions/>
  <pageMargins left="0.39" right="0.1968503937007874" top="0.5905511811023623" bottom="0.38" header="0.5118110236220472" footer="0.31"/>
  <pageSetup fitToHeight="1" fitToWidth="1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zoomScale="95" zoomScaleNormal="95" zoomScalePageLayoutView="0" workbookViewId="0" topLeftCell="A1">
      <pane ySplit="2" topLeftCell="A3" activePane="bottomLeft" state="frozen"/>
      <selection pane="topLeft" activeCell="A1" sqref="A1:F1"/>
      <selection pane="bottomLeft" activeCell="D45" sqref="D45"/>
    </sheetView>
  </sheetViews>
  <sheetFormatPr defaultColWidth="11.421875" defaultRowHeight="12.75"/>
  <cols>
    <col min="1" max="1" width="5.57421875" style="4" customWidth="1"/>
    <col min="2" max="2" width="3.7109375" style="4" customWidth="1"/>
    <col min="3" max="3" width="10.57421875" style="4" customWidth="1"/>
    <col min="4" max="4" width="22.7109375" style="4" bestFit="1" customWidth="1"/>
    <col min="5" max="5" width="2.57421875" style="4" customWidth="1"/>
    <col min="6" max="6" width="22.7109375" style="4" bestFit="1" customWidth="1"/>
    <col min="7" max="8" width="5.7109375" style="10" customWidth="1"/>
    <col min="9" max="10" width="6.7109375" style="9" customWidth="1"/>
    <col min="11" max="11" width="0.71875" style="9" customWidth="1"/>
    <col min="12" max="13" width="6.00390625" style="9" customWidth="1"/>
    <col min="14" max="14" width="3.7109375" style="5" customWidth="1"/>
    <col min="15" max="15" width="5.140625" style="9" hidden="1" customWidth="1"/>
    <col min="16" max="16" width="20.7109375" style="9" hidden="1" customWidth="1"/>
    <col min="17" max="17" width="5.8515625" style="9" hidden="1" customWidth="1"/>
    <col min="18" max="19" width="5.57421875" style="9" hidden="1" customWidth="1"/>
    <col min="20" max="20" width="6.57421875" style="9" hidden="1" customWidth="1"/>
    <col min="21" max="23" width="5.57421875" style="9" hidden="1" customWidth="1"/>
    <col min="24" max="25" width="5.57421875" style="5" hidden="1" customWidth="1"/>
    <col min="26" max="26" width="6.57421875" style="5" hidden="1" customWidth="1"/>
    <col min="27" max="27" width="9.57421875" style="5" hidden="1" customWidth="1"/>
    <col min="28" max="28" width="1.57421875" style="5" hidden="1" customWidth="1"/>
    <col min="29" max="29" width="5.421875" style="1" customWidth="1"/>
    <col min="30" max="30" width="23.28125" style="1" customWidth="1"/>
    <col min="31" max="31" width="5.8515625" style="1" customWidth="1"/>
    <col min="32" max="34" width="8.421875" style="1" customWidth="1"/>
    <col min="35" max="35" width="11.421875" style="1" customWidth="1"/>
    <col min="39" max="40" width="11.421875" style="0" customWidth="1"/>
  </cols>
  <sheetData>
    <row r="1" spans="1:38" s="17" customFormat="1" ht="19.5" customHeight="1">
      <c r="A1" s="117" t="s">
        <v>127</v>
      </c>
      <c r="B1" s="118"/>
      <c r="C1" s="118"/>
      <c r="D1" s="118"/>
      <c r="E1" s="118"/>
      <c r="F1" s="119"/>
      <c r="G1" s="114" t="s">
        <v>11</v>
      </c>
      <c r="H1" s="115"/>
      <c r="I1" s="115"/>
      <c r="J1" s="116"/>
      <c r="K1" s="36"/>
      <c r="L1" s="120" t="s">
        <v>20</v>
      </c>
      <c r="M1" s="121"/>
      <c r="N1" s="52"/>
      <c r="O1" s="98" t="s">
        <v>21</v>
      </c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 s="16"/>
      <c r="AC1" s="101" t="s">
        <v>19</v>
      </c>
      <c r="AD1" s="102"/>
      <c r="AE1" s="102"/>
      <c r="AF1" s="102"/>
      <c r="AG1" s="102"/>
      <c r="AH1" s="103"/>
      <c r="AI1" s="13"/>
      <c r="AJ1" s="13"/>
      <c r="AK1" s="13"/>
      <c r="AL1" s="13"/>
    </row>
    <row r="2" spans="1:35" s="14" customFormat="1" ht="24.75" customHeight="1">
      <c r="A2" s="37" t="s">
        <v>0</v>
      </c>
      <c r="B2" s="84" t="s">
        <v>28</v>
      </c>
      <c r="C2" s="53" t="s">
        <v>1</v>
      </c>
      <c r="D2" s="107" t="str">
        <f>IF(D45="","Bitte zuerst die 6 Mannschaftsnamen unten ab Zeile 45 eingeben","Spielpaarung")</f>
        <v>Spielpaarung</v>
      </c>
      <c r="E2" s="108"/>
      <c r="F2" s="109"/>
      <c r="G2" s="105" t="s">
        <v>5</v>
      </c>
      <c r="H2" s="106"/>
      <c r="I2" s="110" t="s">
        <v>6</v>
      </c>
      <c r="J2" s="111"/>
      <c r="K2" s="38"/>
      <c r="L2" s="112" t="s">
        <v>3</v>
      </c>
      <c r="M2" s="113"/>
      <c r="N2" s="18"/>
      <c r="O2" s="21" t="s">
        <v>7</v>
      </c>
      <c r="P2" s="21" t="s">
        <v>8</v>
      </c>
      <c r="Q2" s="21" t="s">
        <v>23</v>
      </c>
      <c r="R2" s="22" t="s">
        <v>14</v>
      </c>
      <c r="S2" s="23" t="s">
        <v>15</v>
      </c>
      <c r="T2" s="21" t="s">
        <v>3</v>
      </c>
      <c r="U2" s="22" t="s">
        <v>12</v>
      </c>
      <c r="V2" s="23" t="s">
        <v>13</v>
      </c>
      <c r="W2" s="21" t="s">
        <v>4</v>
      </c>
      <c r="X2" s="23" t="s">
        <v>16</v>
      </c>
      <c r="Y2" s="23" t="s">
        <v>17</v>
      </c>
      <c r="Z2" s="21" t="s">
        <v>9</v>
      </c>
      <c r="AA2" s="24" t="s">
        <v>18</v>
      </c>
      <c r="AB2" s="32"/>
      <c r="AC2" s="19" t="s">
        <v>7</v>
      </c>
      <c r="AD2" s="19" t="s">
        <v>8</v>
      </c>
      <c r="AE2" s="19" t="s">
        <v>23</v>
      </c>
      <c r="AF2" s="19" t="s">
        <v>3</v>
      </c>
      <c r="AG2" s="19" t="s">
        <v>4</v>
      </c>
      <c r="AH2" s="19" t="s">
        <v>9</v>
      </c>
      <c r="AI2" s="13"/>
    </row>
    <row r="3" spans="1:35" ht="12.75" customHeight="1">
      <c r="A3" s="51">
        <v>1</v>
      </c>
      <c r="B3" s="73" t="s">
        <v>66</v>
      </c>
      <c r="C3" s="74" t="s">
        <v>97</v>
      </c>
      <c r="D3" s="54" t="s">
        <v>50</v>
      </c>
      <c r="E3" s="33" t="s">
        <v>2</v>
      </c>
      <c r="F3" s="54" t="s">
        <v>116</v>
      </c>
      <c r="G3" s="60">
        <v>1</v>
      </c>
      <c r="H3" s="61">
        <v>3</v>
      </c>
      <c r="I3" s="62">
        <v>75</v>
      </c>
      <c r="J3" s="63">
        <v>92</v>
      </c>
      <c r="K3" s="70"/>
      <c r="L3" s="64">
        <f>IF($G3+$H3&lt;&gt;4,"",IF($G3&gt;$H3,2,IF($G3=$H3,1,0)))</f>
        <v>0</v>
      </c>
      <c r="M3" s="65">
        <f>IF($G3+$H3&lt;&gt;4,"",2-$L3)</f>
        <v>2</v>
      </c>
      <c r="N3" s="6">
        <f>IF(AND(G3&lt;&gt;"",H3&lt;&gt;"",G3+H3&lt;&gt;4),"!!!","")</f>
      </c>
      <c r="O3" s="12">
        <f aca="true" t="shared" si="0" ref="O3:O8">RANK(AA3,$AA$3:$AA$8)</f>
        <v>5</v>
      </c>
      <c r="P3" s="15" t="str">
        <f aca="true" t="shared" si="1" ref="P3:P8">D45</f>
        <v>SV Hildesia Diekholzen I</v>
      </c>
      <c r="Q3" s="12">
        <f aca="true" t="shared" si="2" ref="Q3:Q8">(R3+S3)/2</f>
        <v>10</v>
      </c>
      <c r="R3" s="25">
        <f aca="true" t="shared" si="3" ref="R3:R8">SUMIF($D$3:$D$41,$P3,$L$3:$L$41)+SUMIF($F$3:$F$41,$P3,$M$3:$M$41)</f>
        <v>5</v>
      </c>
      <c r="S3" s="26">
        <f aca="true" t="shared" si="4" ref="S3:S8">SUMIF($D$3:$D$41,$P3,$M$3:$M$41)+SUMIF($F$3:$F$41,$P3,$L$3:$L$41)</f>
        <v>15</v>
      </c>
      <c r="T3" s="12" t="str">
        <f aca="true" t="shared" si="5" ref="T3:T8">R3&amp;" : "&amp;S3</f>
        <v>5 : 15</v>
      </c>
      <c r="U3" s="25">
        <f aca="true" t="shared" si="6" ref="U3:U8">SUMIF($D$3:$D$41,$P3,$G$3:$G$41)+SUMIF($F$3:$F$41,$P3,$H$3:$H$41)</f>
        <v>12</v>
      </c>
      <c r="V3" s="26">
        <f aca="true" t="shared" si="7" ref="V3:V8">SUMIF($D$3:$D$41,$P3,$H$3:$H$41)+SUMIF($F$3:$F$41,$P3,$G$3:$G$41)</f>
        <v>28</v>
      </c>
      <c r="W3" s="12" t="str">
        <f aca="true" t="shared" si="8" ref="W3:W8">U3&amp;" : "&amp;V3</f>
        <v>12 : 28</v>
      </c>
      <c r="X3" s="25">
        <f aca="true" t="shared" si="9" ref="X3:X8">SUMIF($D$3:$D$41,$P3,$I$3:$I$41)+SUMIF($F$3:$F$41,$P3,$J$3:$J$41)</f>
        <v>753</v>
      </c>
      <c r="Y3" s="26">
        <f aca="true" t="shared" si="10" ref="Y3:Y8">SUMIF($D$3:$D$41,$P3,$J$3:$J$41)+SUMIF($F$3:$F$41,$P3,$I$3:$I$41)</f>
        <v>949</v>
      </c>
      <c r="Z3" s="12" t="str">
        <f aca="true" t="shared" si="11" ref="Z3:Z8">X3&amp;" : "&amp;Y3</f>
        <v>753 : 949</v>
      </c>
      <c r="AA3" s="27">
        <f aca="true" t="shared" si="12" ref="AA3:AA8">R3*1000000000+(R3-S3)*10000000+(U3-V3)*10000+(X3-Y3)-ROW(P3)/100</f>
        <v>4899839803.97</v>
      </c>
      <c r="AB3" s="7"/>
      <c r="AC3" s="58">
        <v>1</v>
      </c>
      <c r="AD3" s="59" t="str">
        <f>VLOOKUP($AC3,$O$3:$P$8,2,FALSE)</f>
        <v>SSG Algermissen II</v>
      </c>
      <c r="AE3" s="58">
        <f aca="true" t="shared" si="13" ref="AE3:AE8">VLOOKUP($AC3,$O$3:$Z$8,3,FALSE)</f>
        <v>10</v>
      </c>
      <c r="AF3" s="58" t="str">
        <f aca="true" t="shared" si="14" ref="AF3:AF8">VLOOKUP($AC3,$O$3:$Z$8,6,FALSE)</f>
        <v>16 : 4</v>
      </c>
      <c r="AG3" s="58" t="str">
        <f aca="true" t="shared" si="15" ref="AG3:AG8">VLOOKUP($AC3,$O$3:$Z$8,9,FALSE)</f>
        <v>32 : 8</v>
      </c>
      <c r="AH3" s="58" t="str">
        <f aca="true" t="shared" si="16" ref="AH3:AH8">VLOOKUP($AC3,$O$3:$Z$8,12,FALSE)</f>
        <v>931 : 712</v>
      </c>
      <c r="AI3"/>
    </row>
    <row r="4" spans="1:35" ht="12.75" customHeight="1">
      <c r="A4" s="51">
        <v>2</v>
      </c>
      <c r="B4" s="73" t="s">
        <v>69</v>
      </c>
      <c r="C4" s="74" t="s">
        <v>70</v>
      </c>
      <c r="D4" s="97" t="s">
        <v>53</v>
      </c>
      <c r="E4" s="33" t="s">
        <v>2</v>
      </c>
      <c r="F4" s="54" t="s">
        <v>59</v>
      </c>
      <c r="G4" s="60">
        <v>2</v>
      </c>
      <c r="H4" s="61">
        <v>2</v>
      </c>
      <c r="I4" s="62">
        <v>84</v>
      </c>
      <c r="J4" s="63">
        <v>84</v>
      </c>
      <c r="K4" s="71"/>
      <c r="L4" s="64">
        <f>IF($G4+$H4&lt;&gt;4,"",IF($G4&gt;$H4,2,IF($G4=$H4,1,0)))</f>
        <v>1</v>
      </c>
      <c r="M4" s="65">
        <f>IF($G4+$H4&lt;&gt;4,"",2-$L4)</f>
        <v>1</v>
      </c>
      <c r="N4" s="6">
        <f>IF(AND(G4&lt;&gt;"",H4&lt;&gt;"",G4+H4&lt;&gt;4),"!!!","")</f>
      </c>
      <c r="O4" s="12">
        <f t="shared" si="0"/>
        <v>3</v>
      </c>
      <c r="P4" s="15" t="str">
        <f t="shared" si="1"/>
        <v>SV Groß Düngen I</v>
      </c>
      <c r="Q4" s="12">
        <f t="shared" si="2"/>
        <v>10</v>
      </c>
      <c r="R4" s="25">
        <f t="shared" si="3"/>
        <v>10</v>
      </c>
      <c r="S4" s="26">
        <f t="shared" si="4"/>
        <v>10</v>
      </c>
      <c r="T4" s="12" t="str">
        <f t="shared" si="5"/>
        <v>10 : 10</v>
      </c>
      <c r="U4" s="25">
        <f t="shared" si="6"/>
        <v>19</v>
      </c>
      <c r="V4" s="26">
        <f t="shared" si="7"/>
        <v>21</v>
      </c>
      <c r="W4" s="12" t="str">
        <f t="shared" si="8"/>
        <v>19 : 21</v>
      </c>
      <c r="X4" s="25">
        <f t="shared" si="9"/>
        <v>900</v>
      </c>
      <c r="Y4" s="26">
        <f t="shared" si="10"/>
        <v>863</v>
      </c>
      <c r="Z4" s="12" t="str">
        <f t="shared" si="11"/>
        <v>900 : 863</v>
      </c>
      <c r="AA4" s="27">
        <f t="shared" si="12"/>
        <v>9999980036.96</v>
      </c>
      <c r="AB4" s="7"/>
      <c r="AC4" s="58">
        <v>2</v>
      </c>
      <c r="AD4" s="59" t="str">
        <f>VLOOKUP($AC4,$O$3:$Z$8,2,FALSE)</f>
        <v>TSV Clauen/ Soßmar</v>
      </c>
      <c r="AE4" s="58">
        <f t="shared" si="13"/>
        <v>10</v>
      </c>
      <c r="AF4" s="58" t="str">
        <f t="shared" si="14"/>
        <v>15 : 5</v>
      </c>
      <c r="AG4" s="58" t="str">
        <f t="shared" si="15"/>
        <v>27 : 13</v>
      </c>
      <c r="AH4" s="58" t="str">
        <f t="shared" si="16"/>
        <v>908 : 800</v>
      </c>
      <c r="AI4"/>
    </row>
    <row r="5" spans="1:35" ht="12.75" customHeight="1">
      <c r="A5" s="51">
        <v>3</v>
      </c>
      <c r="B5" s="73" t="s">
        <v>100</v>
      </c>
      <c r="C5" s="74" t="s">
        <v>68</v>
      </c>
      <c r="D5" s="54" t="s">
        <v>117</v>
      </c>
      <c r="E5" s="33" t="s">
        <v>2</v>
      </c>
      <c r="F5" s="54" t="s">
        <v>54</v>
      </c>
      <c r="G5" s="60">
        <v>1</v>
      </c>
      <c r="H5" s="61">
        <v>3</v>
      </c>
      <c r="I5" s="62">
        <v>87</v>
      </c>
      <c r="J5" s="63">
        <v>96</v>
      </c>
      <c r="K5" s="71"/>
      <c r="L5" s="64">
        <f>IF($G5+$H5&lt;&gt;4,"",IF($G5&gt;$H5,2,IF($G5=$H5,1,0)))</f>
        <v>0</v>
      </c>
      <c r="M5" s="65">
        <f>IF($G5+$H5&lt;&gt;4,"",2-$L5)</f>
        <v>2</v>
      </c>
      <c r="N5" s="6">
        <f>IF(AND(G5&lt;&gt;"",H5&lt;&gt;"",G5+H5&lt;&gt;4),"!!!","")</f>
      </c>
      <c r="O5" s="12">
        <f t="shared" si="0"/>
        <v>1</v>
      </c>
      <c r="P5" s="15" t="str">
        <f t="shared" si="1"/>
        <v>SSG Algermissen II</v>
      </c>
      <c r="Q5" s="12">
        <f t="shared" si="2"/>
        <v>10</v>
      </c>
      <c r="R5" s="25">
        <f t="shared" si="3"/>
        <v>16</v>
      </c>
      <c r="S5" s="26">
        <f t="shared" si="4"/>
        <v>4</v>
      </c>
      <c r="T5" s="12" t="str">
        <f t="shared" si="5"/>
        <v>16 : 4</v>
      </c>
      <c r="U5" s="25">
        <f t="shared" si="6"/>
        <v>32</v>
      </c>
      <c r="V5" s="26">
        <f t="shared" si="7"/>
        <v>8</v>
      </c>
      <c r="W5" s="12" t="str">
        <f t="shared" si="8"/>
        <v>32 : 8</v>
      </c>
      <c r="X5" s="25">
        <f t="shared" si="9"/>
        <v>931</v>
      </c>
      <c r="Y5" s="26">
        <f t="shared" si="10"/>
        <v>712</v>
      </c>
      <c r="Z5" s="12" t="str">
        <f t="shared" si="11"/>
        <v>931 : 712</v>
      </c>
      <c r="AA5" s="27">
        <f t="shared" si="12"/>
        <v>16120240218.95</v>
      </c>
      <c r="AB5" s="7"/>
      <c r="AC5" s="58">
        <v>3</v>
      </c>
      <c r="AD5" s="59" t="str">
        <f>VLOOKUP($AC5,$O$3:$Z$8,2,FALSE)</f>
        <v>SV Groß Düngen I</v>
      </c>
      <c r="AE5" s="58">
        <f t="shared" si="13"/>
        <v>10</v>
      </c>
      <c r="AF5" s="58" t="str">
        <f t="shared" si="14"/>
        <v>10 : 10</v>
      </c>
      <c r="AG5" s="58" t="str">
        <f t="shared" si="15"/>
        <v>19 : 21</v>
      </c>
      <c r="AH5" s="58" t="str">
        <f t="shared" si="16"/>
        <v>900 : 863</v>
      </c>
      <c r="AI5"/>
    </row>
    <row r="6" spans="1:35" ht="12.75" customHeight="1">
      <c r="A6" s="50"/>
      <c r="B6" s="40"/>
      <c r="C6" s="41"/>
      <c r="D6" s="55"/>
      <c r="E6" s="34"/>
      <c r="F6" s="55"/>
      <c r="G6" s="66"/>
      <c r="H6" s="67"/>
      <c r="I6" s="68"/>
      <c r="J6" s="69"/>
      <c r="K6" s="72"/>
      <c r="L6" s="66"/>
      <c r="M6" s="69"/>
      <c r="N6" s="6"/>
      <c r="O6" s="12">
        <f t="shared" si="0"/>
        <v>2</v>
      </c>
      <c r="P6" s="15" t="str">
        <f t="shared" si="1"/>
        <v>TSV Clauen/ Soßmar</v>
      </c>
      <c r="Q6" s="12">
        <f t="shared" si="2"/>
        <v>10</v>
      </c>
      <c r="R6" s="25">
        <f t="shared" si="3"/>
        <v>15</v>
      </c>
      <c r="S6" s="26">
        <f t="shared" si="4"/>
        <v>5</v>
      </c>
      <c r="T6" s="12" t="str">
        <f t="shared" si="5"/>
        <v>15 : 5</v>
      </c>
      <c r="U6" s="25">
        <f t="shared" si="6"/>
        <v>27</v>
      </c>
      <c r="V6" s="26">
        <f t="shared" si="7"/>
        <v>13</v>
      </c>
      <c r="W6" s="12" t="str">
        <f t="shared" si="8"/>
        <v>27 : 13</v>
      </c>
      <c r="X6" s="25">
        <f t="shared" si="9"/>
        <v>908</v>
      </c>
      <c r="Y6" s="26">
        <f t="shared" si="10"/>
        <v>800</v>
      </c>
      <c r="Z6" s="12" t="str">
        <f t="shared" si="11"/>
        <v>908 : 800</v>
      </c>
      <c r="AA6" s="27">
        <f t="shared" si="12"/>
        <v>15100140107.94</v>
      </c>
      <c r="AB6" s="7"/>
      <c r="AC6" s="58">
        <v>4</v>
      </c>
      <c r="AD6" s="59" t="str">
        <f>VLOOKUP($AC6,$O$3:$Z$8,2,FALSE)</f>
        <v>MTV 48 Hildesheim II</v>
      </c>
      <c r="AE6" s="58">
        <f t="shared" si="13"/>
        <v>10</v>
      </c>
      <c r="AF6" s="58" t="str">
        <f t="shared" si="14"/>
        <v>9 : 11</v>
      </c>
      <c r="AG6" s="58" t="str">
        <f t="shared" si="15"/>
        <v>19 : 21</v>
      </c>
      <c r="AH6" s="58" t="str">
        <f t="shared" si="16"/>
        <v>847 : 883</v>
      </c>
      <c r="AI6"/>
    </row>
    <row r="7" spans="1:35" ht="12.75" customHeight="1">
      <c r="A7" s="51">
        <v>4</v>
      </c>
      <c r="B7" s="73" t="s">
        <v>72</v>
      </c>
      <c r="C7" s="74" t="s">
        <v>118</v>
      </c>
      <c r="D7" s="54" t="s">
        <v>59</v>
      </c>
      <c r="E7" s="33" t="s">
        <v>2</v>
      </c>
      <c r="F7" s="54" t="s">
        <v>116</v>
      </c>
      <c r="G7" s="60">
        <v>2</v>
      </c>
      <c r="H7" s="61">
        <v>2</v>
      </c>
      <c r="I7" s="62">
        <v>81</v>
      </c>
      <c r="J7" s="63">
        <v>81</v>
      </c>
      <c r="K7" s="71"/>
      <c r="L7" s="64">
        <f>IF($G7+$H7&lt;&gt;4,"",IF($G7&gt;$H7,2,IF($G7=$H7,1,0)))</f>
        <v>1</v>
      </c>
      <c r="M7" s="65">
        <f>IF($G7+$H7&lt;&gt;4,"",2-$L7)</f>
        <v>1</v>
      </c>
      <c r="N7" s="6">
        <f>IF(AND(G7&lt;&gt;"",H7&lt;&gt;"",G7+H7&lt;&gt;4),"!!!","")</f>
      </c>
      <c r="O7" s="12">
        <f t="shared" si="0"/>
        <v>4</v>
      </c>
      <c r="P7" s="15" t="str">
        <f t="shared" si="1"/>
        <v>MTV 48 Hildesheim II</v>
      </c>
      <c r="Q7" s="12">
        <f t="shared" si="2"/>
        <v>10</v>
      </c>
      <c r="R7" s="25">
        <f t="shared" si="3"/>
        <v>9</v>
      </c>
      <c r="S7" s="26">
        <f t="shared" si="4"/>
        <v>11</v>
      </c>
      <c r="T7" s="12" t="str">
        <f t="shared" si="5"/>
        <v>9 : 11</v>
      </c>
      <c r="U7" s="25">
        <f t="shared" si="6"/>
        <v>19</v>
      </c>
      <c r="V7" s="26">
        <f t="shared" si="7"/>
        <v>21</v>
      </c>
      <c r="W7" s="12" t="str">
        <f t="shared" si="8"/>
        <v>19 : 21</v>
      </c>
      <c r="X7" s="25">
        <f t="shared" si="9"/>
        <v>847</v>
      </c>
      <c r="Y7" s="26">
        <f t="shared" si="10"/>
        <v>883</v>
      </c>
      <c r="Z7" s="12" t="str">
        <f t="shared" si="11"/>
        <v>847 : 883</v>
      </c>
      <c r="AA7" s="27">
        <f t="shared" si="12"/>
        <v>8979979963.93</v>
      </c>
      <c r="AB7" s="7"/>
      <c r="AC7" s="58">
        <v>5</v>
      </c>
      <c r="AD7" s="59" t="str">
        <f>VLOOKUP($AC7,$O$3:$Z$8,2,FALSE)</f>
        <v>SV Hildesia Diekholzen I</v>
      </c>
      <c r="AE7" s="58">
        <f t="shared" si="13"/>
        <v>10</v>
      </c>
      <c r="AF7" s="58" t="str">
        <f t="shared" si="14"/>
        <v>5 : 15</v>
      </c>
      <c r="AG7" s="58" t="str">
        <f t="shared" si="15"/>
        <v>12 : 28</v>
      </c>
      <c r="AH7" s="58" t="str">
        <f t="shared" si="16"/>
        <v>753 : 949</v>
      </c>
      <c r="AI7"/>
    </row>
    <row r="8" spans="1:35" ht="12.75" customHeight="1">
      <c r="A8" s="51">
        <v>5</v>
      </c>
      <c r="B8" s="73" t="s">
        <v>69</v>
      </c>
      <c r="C8" s="74" t="s">
        <v>76</v>
      </c>
      <c r="D8" s="97" t="s">
        <v>53</v>
      </c>
      <c r="E8" s="33" t="s">
        <v>2</v>
      </c>
      <c r="F8" s="54" t="s">
        <v>117</v>
      </c>
      <c r="G8" s="60">
        <v>1</v>
      </c>
      <c r="H8" s="61">
        <v>3</v>
      </c>
      <c r="I8" s="62">
        <v>77</v>
      </c>
      <c r="J8" s="63">
        <v>94</v>
      </c>
      <c r="K8" s="71"/>
      <c r="L8" s="64">
        <f>IF($G8+$H8&lt;&gt;4,"",IF($G8&gt;$H8,2,IF($G8=$H8,1,0)))</f>
        <v>0</v>
      </c>
      <c r="M8" s="65">
        <f>IF($G8+$H8&lt;&gt;4,"",2-$L8)</f>
        <v>2</v>
      </c>
      <c r="N8" s="6">
        <f>IF(AND(G8&lt;&gt;"",H8&lt;&gt;"",G8+H8&lt;&gt;4),"!!!","")</f>
      </c>
      <c r="O8" s="12">
        <f t="shared" si="0"/>
        <v>6</v>
      </c>
      <c r="P8" s="15" t="str">
        <f t="shared" si="1"/>
        <v>TuS Holle/ Grasdorf</v>
      </c>
      <c r="Q8" s="12">
        <f t="shared" si="2"/>
        <v>10</v>
      </c>
      <c r="R8" s="25">
        <f t="shared" si="3"/>
        <v>5</v>
      </c>
      <c r="S8" s="26">
        <f t="shared" si="4"/>
        <v>15</v>
      </c>
      <c r="T8" s="12" t="str">
        <f t="shared" si="5"/>
        <v>5 : 15</v>
      </c>
      <c r="U8" s="25">
        <f t="shared" si="6"/>
        <v>11</v>
      </c>
      <c r="V8" s="26">
        <f t="shared" si="7"/>
        <v>29</v>
      </c>
      <c r="W8" s="12" t="str">
        <f t="shared" si="8"/>
        <v>11 : 29</v>
      </c>
      <c r="X8" s="25">
        <f t="shared" si="9"/>
        <v>786</v>
      </c>
      <c r="Y8" s="26">
        <f t="shared" si="10"/>
        <v>918</v>
      </c>
      <c r="Z8" s="12" t="str">
        <f t="shared" si="11"/>
        <v>786 : 918</v>
      </c>
      <c r="AA8" s="27">
        <f t="shared" si="12"/>
        <v>4899819867.92</v>
      </c>
      <c r="AB8" s="7"/>
      <c r="AC8" s="58">
        <v>6</v>
      </c>
      <c r="AD8" s="59" t="str">
        <f>VLOOKUP($AC8,$O$3:$Z$8,2,FALSE)</f>
        <v>TuS Holle/ Grasdorf</v>
      </c>
      <c r="AE8" s="58">
        <f t="shared" si="13"/>
        <v>10</v>
      </c>
      <c r="AF8" s="58" t="str">
        <f t="shared" si="14"/>
        <v>5 : 15</v>
      </c>
      <c r="AG8" s="58" t="str">
        <f t="shared" si="15"/>
        <v>11 : 29</v>
      </c>
      <c r="AH8" s="58" t="str">
        <f t="shared" si="16"/>
        <v>786 : 918</v>
      </c>
      <c r="AI8"/>
    </row>
    <row r="9" spans="1:29" ht="12.75" customHeight="1">
      <c r="A9" s="51">
        <v>6</v>
      </c>
      <c r="B9" s="73" t="s">
        <v>100</v>
      </c>
      <c r="C9" s="74" t="s">
        <v>101</v>
      </c>
      <c r="D9" s="54" t="s">
        <v>54</v>
      </c>
      <c r="E9" s="33" t="s">
        <v>2</v>
      </c>
      <c r="F9" s="54" t="s">
        <v>50</v>
      </c>
      <c r="G9" s="60">
        <v>4</v>
      </c>
      <c r="H9" s="61">
        <v>0</v>
      </c>
      <c r="I9" s="62">
        <v>100</v>
      </c>
      <c r="J9" s="63">
        <v>57</v>
      </c>
      <c r="K9" s="71"/>
      <c r="L9" s="64">
        <f>IF($G9+$H9&lt;&gt;4,"",IF($G9&gt;$H9,2,IF($G9=$H9,1,0)))</f>
        <v>2</v>
      </c>
      <c r="M9" s="65">
        <f>IF($G9+$H9&lt;&gt;4,"",2-$L9)</f>
        <v>0</v>
      </c>
      <c r="N9" s="6">
        <f>IF(AND(G9&lt;&gt;"",H9&lt;&gt;"",G9+H9&lt;&gt;4),"!!!","")</f>
      </c>
      <c r="O9" s="10"/>
      <c r="P9" s="10"/>
      <c r="Q9" s="10"/>
      <c r="R9" s="10"/>
      <c r="S9" s="10"/>
      <c r="T9" s="10"/>
      <c r="U9" s="10"/>
      <c r="V9" s="10"/>
      <c r="W9" s="10"/>
      <c r="X9" s="7"/>
      <c r="Y9" s="7"/>
      <c r="Z9" s="7"/>
      <c r="AA9" s="7"/>
      <c r="AB9" s="7"/>
      <c r="AC9" s="20"/>
    </row>
    <row r="10" spans="1:34" ht="12.75" customHeight="1">
      <c r="A10" s="50"/>
      <c r="B10" s="40"/>
      <c r="C10" s="41"/>
      <c r="D10" s="55"/>
      <c r="E10" s="34"/>
      <c r="F10" s="55"/>
      <c r="G10" s="66"/>
      <c r="H10" s="67"/>
      <c r="I10" s="68"/>
      <c r="J10" s="69"/>
      <c r="K10" s="72"/>
      <c r="L10" s="66"/>
      <c r="M10" s="69"/>
      <c r="N10" s="6"/>
      <c r="O10" s="10"/>
      <c r="P10" s="10"/>
      <c r="Q10" s="10"/>
      <c r="R10" s="10"/>
      <c r="S10" s="10"/>
      <c r="T10" s="10"/>
      <c r="U10" s="10"/>
      <c r="V10" s="10"/>
      <c r="W10" s="10"/>
      <c r="X10" s="7"/>
      <c r="Y10" s="7"/>
      <c r="Z10" s="7"/>
      <c r="AA10" s="7"/>
      <c r="AB10" s="7"/>
      <c r="AC10" s="90" t="s">
        <v>10</v>
      </c>
      <c r="AF10" s="91">
        <f>SUM(R$3:S8)/2</f>
        <v>60</v>
      </c>
      <c r="AG10" s="91">
        <f>SUM(U$3:V8)/2</f>
        <v>120</v>
      </c>
      <c r="AH10" s="91">
        <f>SUM(X$3:Y8)/2</f>
        <v>5125</v>
      </c>
    </row>
    <row r="11" spans="1:29" ht="12.75" customHeight="1">
      <c r="A11" s="51">
        <v>7</v>
      </c>
      <c r="B11" s="73" t="s">
        <v>67</v>
      </c>
      <c r="C11" s="74">
        <v>41569</v>
      </c>
      <c r="D11" s="54" t="s">
        <v>116</v>
      </c>
      <c r="E11" s="33" t="s">
        <v>2</v>
      </c>
      <c r="F11" s="54" t="s">
        <v>54</v>
      </c>
      <c r="G11" s="60">
        <v>3</v>
      </c>
      <c r="H11" s="61">
        <v>1</v>
      </c>
      <c r="I11" s="62">
        <v>87</v>
      </c>
      <c r="J11" s="63">
        <v>75</v>
      </c>
      <c r="K11" s="71"/>
      <c r="L11" s="64">
        <f>IF($G11+$H11&lt;&gt;4,"",IF($G11&gt;$H11,2,IF($G11=$H11,1,0)))</f>
        <v>2</v>
      </c>
      <c r="M11" s="65">
        <f>IF($G11+$H11&lt;&gt;4,"",2-$L11)</f>
        <v>0</v>
      </c>
      <c r="N11" s="6">
        <f>IF(AND(G11&lt;&gt;"",H11&lt;&gt;"",G11+H11&lt;&gt;4),"!!!","")</f>
      </c>
      <c r="O11" s="10"/>
      <c r="P11" s="10"/>
      <c r="Q11" s="10"/>
      <c r="R11" s="10"/>
      <c r="S11" s="10"/>
      <c r="T11" s="10"/>
      <c r="U11" s="10"/>
      <c r="V11" s="10"/>
      <c r="W11" s="10"/>
      <c r="X11" s="7"/>
      <c r="Y11" s="7"/>
      <c r="Z11" s="7"/>
      <c r="AA11" s="7"/>
      <c r="AB11" s="7"/>
      <c r="AC11" s="20"/>
    </row>
    <row r="12" spans="1:28" ht="12.75" customHeight="1">
      <c r="A12" s="51">
        <v>8</v>
      </c>
      <c r="B12" s="73" t="s">
        <v>100</v>
      </c>
      <c r="C12" s="74" t="s">
        <v>79</v>
      </c>
      <c r="D12" s="54" t="s">
        <v>117</v>
      </c>
      <c r="E12" s="33" t="s">
        <v>2</v>
      </c>
      <c r="F12" s="54" t="s">
        <v>59</v>
      </c>
      <c r="G12" s="60">
        <v>3</v>
      </c>
      <c r="H12" s="61">
        <v>1</v>
      </c>
      <c r="I12" s="62">
        <v>97</v>
      </c>
      <c r="J12" s="63">
        <v>74</v>
      </c>
      <c r="K12" s="71"/>
      <c r="L12" s="64">
        <f>IF($G12+$H12&lt;&gt;4,"",IF($G12&gt;$H12,2,IF($G12=$H12,1,0)))</f>
        <v>2</v>
      </c>
      <c r="M12" s="65">
        <f>IF($G12+$H12&lt;&gt;4,"",2-$L12)</f>
        <v>0</v>
      </c>
      <c r="N12" s="6">
        <f>IF(AND(G12&lt;&gt;"",H12&lt;&gt;"",G12+H12&lt;&gt;4),"!!!","")</f>
      </c>
      <c r="O12" s="10"/>
      <c r="P12" s="10"/>
      <c r="Q12" s="10"/>
      <c r="R12" s="10"/>
      <c r="S12" s="10"/>
      <c r="T12" s="10"/>
      <c r="U12" s="10"/>
      <c r="V12" s="10"/>
      <c r="W12" s="10"/>
      <c r="X12" s="7"/>
      <c r="Y12" s="7"/>
      <c r="Z12" s="7"/>
      <c r="AA12" s="7"/>
      <c r="AB12" s="7"/>
    </row>
    <row r="13" spans="1:28" ht="12.75" customHeight="1">
      <c r="A13" s="51">
        <v>9</v>
      </c>
      <c r="B13" s="73" t="s">
        <v>66</v>
      </c>
      <c r="C13" s="74" t="s">
        <v>119</v>
      </c>
      <c r="D13" s="54" t="s">
        <v>50</v>
      </c>
      <c r="E13" s="33" t="s">
        <v>2</v>
      </c>
      <c r="F13" s="97" t="s">
        <v>53</v>
      </c>
      <c r="G13" s="60">
        <v>2</v>
      </c>
      <c r="H13" s="61">
        <v>2</v>
      </c>
      <c r="I13" s="62">
        <v>83</v>
      </c>
      <c r="J13" s="63">
        <v>88</v>
      </c>
      <c r="K13" s="71"/>
      <c r="L13" s="64">
        <f>IF($G13+$H13&lt;&gt;4,"",IF($G13&gt;$H13,2,IF($G13=$H13,1,0)))</f>
        <v>1</v>
      </c>
      <c r="M13" s="65">
        <f>IF($G13+$H13&lt;&gt;4,"",2-$L13)</f>
        <v>1</v>
      </c>
      <c r="N13" s="6">
        <f>IF(AND(G13&lt;&gt;"",H13&lt;&gt;"",G13+H13&lt;&gt;4),"!!!","")</f>
      </c>
      <c r="O13" s="10"/>
      <c r="P13" s="10"/>
      <c r="Q13" s="10"/>
      <c r="R13" s="10"/>
      <c r="S13" s="10"/>
      <c r="T13" s="10"/>
      <c r="U13" s="10"/>
      <c r="V13" s="10"/>
      <c r="W13" s="10"/>
      <c r="X13" s="7"/>
      <c r="Y13" s="7"/>
      <c r="Z13" s="7"/>
      <c r="AA13" s="7"/>
      <c r="AB13" s="7"/>
    </row>
    <row r="14" spans="1:28" ht="12.75" customHeight="1">
      <c r="A14" s="42"/>
      <c r="B14" s="43"/>
      <c r="C14" s="41"/>
      <c r="D14" s="55"/>
      <c r="E14" s="35"/>
      <c r="F14" s="55"/>
      <c r="G14" s="66"/>
      <c r="H14" s="67"/>
      <c r="I14" s="68"/>
      <c r="J14" s="69"/>
      <c r="K14" s="72"/>
      <c r="L14" s="66"/>
      <c r="M14" s="69"/>
      <c r="N14" s="6"/>
      <c r="O14" s="10"/>
      <c r="P14" s="10"/>
      <c r="Q14" s="10"/>
      <c r="R14" s="10"/>
      <c r="S14" s="10"/>
      <c r="T14" s="10"/>
      <c r="U14" s="10"/>
      <c r="V14" s="10"/>
      <c r="W14" s="10"/>
      <c r="X14" s="7"/>
      <c r="Y14" s="7"/>
      <c r="Z14" s="7"/>
      <c r="AA14" s="7"/>
      <c r="AB14" s="7"/>
    </row>
    <row r="15" spans="1:28" ht="12.75" customHeight="1">
      <c r="A15" s="51">
        <v>10</v>
      </c>
      <c r="B15" s="73" t="s">
        <v>72</v>
      </c>
      <c r="C15" s="74" t="s">
        <v>120</v>
      </c>
      <c r="D15" s="54" t="s">
        <v>59</v>
      </c>
      <c r="E15" s="33" t="s">
        <v>2</v>
      </c>
      <c r="F15" s="54" t="s">
        <v>50</v>
      </c>
      <c r="G15" s="60">
        <v>2</v>
      </c>
      <c r="H15" s="61">
        <v>2</v>
      </c>
      <c r="I15" s="62">
        <v>89</v>
      </c>
      <c r="J15" s="63">
        <v>76</v>
      </c>
      <c r="K15" s="71"/>
      <c r="L15" s="64">
        <f>IF($G15+$H15&lt;&gt;4,"",IF($G15&gt;$H15,2,IF($G15=$H15,1,0)))</f>
        <v>1</v>
      </c>
      <c r="M15" s="65">
        <f>IF($G15+$H15&lt;&gt;4,"",2-$L15)</f>
        <v>1</v>
      </c>
      <c r="N15" s="6">
        <f>IF(AND(G15&lt;&gt;"",H15&lt;&gt;"",G15+H15&lt;&gt;4),"!!!","")</f>
      </c>
      <c r="O15" s="10"/>
      <c r="P15" s="10"/>
      <c r="Q15" s="10"/>
      <c r="R15" s="10"/>
      <c r="S15" s="10"/>
      <c r="T15" s="10"/>
      <c r="U15" s="10"/>
      <c r="V15" s="10"/>
      <c r="W15" s="10"/>
      <c r="X15" s="7"/>
      <c r="Y15" s="7"/>
      <c r="Z15" s="7"/>
      <c r="AA15" s="7"/>
      <c r="AB15" s="7"/>
    </row>
    <row r="16" spans="1:28" ht="12.75" customHeight="1">
      <c r="A16" s="51">
        <v>11</v>
      </c>
      <c r="B16" s="73" t="s">
        <v>69</v>
      </c>
      <c r="C16" s="74" t="s">
        <v>81</v>
      </c>
      <c r="D16" s="97" t="s">
        <v>53</v>
      </c>
      <c r="E16" s="33" t="s">
        <v>2</v>
      </c>
      <c r="F16" s="54" t="s">
        <v>54</v>
      </c>
      <c r="G16" s="60">
        <v>2</v>
      </c>
      <c r="H16" s="61">
        <v>2</v>
      </c>
      <c r="I16" s="62">
        <v>84</v>
      </c>
      <c r="J16" s="63">
        <v>84</v>
      </c>
      <c r="K16" s="71"/>
      <c r="L16" s="64">
        <f>IF($G16+$H16&lt;&gt;4,"",IF($G16&gt;$H16,2,IF($G16=$H16,1,0)))</f>
        <v>1</v>
      </c>
      <c r="M16" s="65">
        <f>IF($G16+$H16&lt;&gt;4,"",2-$L16)</f>
        <v>1</v>
      </c>
      <c r="N16" s="6">
        <f>IF(AND(G16&lt;&gt;"",H16&lt;&gt;"",G16+H16&lt;&gt;4),"!!!","")</f>
      </c>
      <c r="O16" s="10"/>
      <c r="P16" s="10"/>
      <c r="Q16" s="10"/>
      <c r="R16" s="10"/>
      <c r="S16" s="10"/>
      <c r="T16" s="10"/>
      <c r="U16" s="10"/>
      <c r="V16" s="10"/>
      <c r="W16" s="10"/>
      <c r="X16" s="7"/>
      <c r="Y16" s="7"/>
      <c r="Z16" s="7"/>
      <c r="AA16" s="7"/>
      <c r="AB16" s="7"/>
    </row>
    <row r="17" spans="1:28" ht="12.75" customHeight="1">
      <c r="A17" s="51">
        <v>12</v>
      </c>
      <c r="B17" s="73" t="s">
        <v>67</v>
      </c>
      <c r="C17" s="74">
        <v>41590</v>
      </c>
      <c r="D17" s="54" t="s">
        <v>116</v>
      </c>
      <c r="E17" s="33" t="s">
        <v>2</v>
      </c>
      <c r="F17" s="54" t="s">
        <v>117</v>
      </c>
      <c r="G17" s="60">
        <v>4</v>
      </c>
      <c r="H17" s="61">
        <v>0</v>
      </c>
      <c r="I17" s="62">
        <v>100</v>
      </c>
      <c r="J17" s="63">
        <v>76</v>
      </c>
      <c r="K17" s="71"/>
      <c r="L17" s="64">
        <f>IF($G17+$H17&lt;&gt;4,"",IF($G17&gt;$H17,2,IF($G17=$H17,1,0)))</f>
        <v>2</v>
      </c>
      <c r="M17" s="65">
        <f>IF($G17+$H17&lt;&gt;4,"",2-$L17)</f>
        <v>0</v>
      </c>
      <c r="N17" s="6">
        <f>IF(AND(G17&lt;&gt;"",H17&lt;&gt;"",G17+H17&lt;&gt;4),"!!!","")</f>
      </c>
      <c r="O17" s="10"/>
      <c r="P17" s="10"/>
      <c r="Q17" s="10"/>
      <c r="R17" s="10"/>
      <c r="S17" s="10"/>
      <c r="T17" s="10"/>
      <c r="U17" s="10"/>
      <c r="V17" s="10"/>
      <c r="W17" s="10"/>
      <c r="X17" s="7"/>
      <c r="Y17" s="7"/>
      <c r="Z17" s="7"/>
      <c r="AA17" s="7"/>
      <c r="AB17" s="7"/>
    </row>
    <row r="18" spans="1:28" ht="12.75" customHeight="1">
      <c r="A18" s="50"/>
      <c r="B18" s="40"/>
      <c r="C18" s="41"/>
      <c r="D18" s="55"/>
      <c r="E18" s="34"/>
      <c r="F18" s="55"/>
      <c r="G18" s="66"/>
      <c r="H18" s="67"/>
      <c r="I18" s="68"/>
      <c r="J18" s="69"/>
      <c r="K18" s="72"/>
      <c r="L18" s="66"/>
      <c r="M18" s="69"/>
      <c r="N18" s="6"/>
      <c r="O18" s="10"/>
      <c r="P18" s="10"/>
      <c r="Q18" s="10"/>
      <c r="R18" s="10"/>
      <c r="S18" s="10"/>
      <c r="T18" s="10"/>
      <c r="U18" s="10"/>
      <c r="V18" s="10"/>
      <c r="W18" s="10"/>
      <c r="X18" s="7"/>
      <c r="Y18" s="7"/>
      <c r="Z18" s="7"/>
      <c r="AA18" s="7"/>
      <c r="AB18" s="7"/>
    </row>
    <row r="19" spans="1:28" ht="12.75" customHeight="1">
      <c r="A19" s="51">
        <v>13</v>
      </c>
      <c r="B19" s="73" t="s">
        <v>67</v>
      </c>
      <c r="C19" s="74">
        <v>41604</v>
      </c>
      <c r="D19" s="97" t="s">
        <v>116</v>
      </c>
      <c r="E19" s="33" t="s">
        <v>2</v>
      </c>
      <c r="F19" s="54" t="s">
        <v>53</v>
      </c>
      <c r="G19" s="60">
        <v>3</v>
      </c>
      <c r="H19" s="61">
        <v>1</v>
      </c>
      <c r="I19" s="62">
        <v>99</v>
      </c>
      <c r="J19" s="63">
        <v>65</v>
      </c>
      <c r="K19" s="71"/>
      <c r="L19" s="64">
        <f>IF($G19+$H19&lt;&gt;4,"",IF($G19&gt;$H19,2,IF($G19=$H19,1,0)))</f>
        <v>2</v>
      </c>
      <c r="M19" s="65">
        <f>IF($G19+$H19&lt;&gt;4,"",2-$L19)</f>
        <v>0</v>
      </c>
      <c r="N19" s="6">
        <f>IF(AND(G19&lt;&gt;"",H19&lt;&gt;"",G19+H19&lt;&gt;4),"!!!","")</f>
      </c>
      <c r="O19" s="10"/>
      <c r="P19" s="10"/>
      <c r="Q19" s="10"/>
      <c r="R19" s="10"/>
      <c r="S19" s="10"/>
      <c r="T19" s="10"/>
      <c r="U19" s="10"/>
      <c r="V19" s="10"/>
      <c r="W19" s="10"/>
      <c r="X19" s="7"/>
      <c r="Y19" s="7"/>
      <c r="Z19" s="7"/>
      <c r="AA19" s="7"/>
      <c r="AB19" s="7"/>
    </row>
    <row r="20" spans="1:28" ht="12.75" customHeight="1">
      <c r="A20" s="51">
        <v>14</v>
      </c>
      <c r="B20" s="73" t="s">
        <v>100</v>
      </c>
      <c r="C20" s="74" t="s">
        <v>121</v>
      </c>
      <c r="D20" s="54" t="s">
        <v>117</v>
      </c>
      <c r="E20" s="33" t="s">
        <v>2</v>
      </c>
      <c r="F20" s="54" t="s">
        <v>50</v>
      </c>
      <c r="G20" s="60">
        <v>3</v>
      </c>
      <c r="H20" s="61">
        <v>1</v>
      </c>
      <c r="I20" s="62">
        <v>92</v>
      </c>
      <c r="J20" s="63">
        <v>81</v>
      </c>
      <c r="K20" s="71"/>
      <c r="L20" s="64">
        <f>IF($G20+$H20&lt;&gt;4,"",IF($G20&gt;$H20,2,IF($G20=$H20,1,0)))</f>
        <v>2</v>
      </c>
      <c r="M20" s="65">
        <f>IF($G20+$H20&lt;&gt;4,"",2-$L20)</f>
        <v>0</v>
      </c>
      <c r="N20" s="6">
        <f>IF(AND(G20&lt;&gt;"",H20&lt;&gt;"",G20+H20&lt;&gt;4),"!!!","")</f>
      </c>
      <c r="O20" s="10"/>
      <c r="P20" s="10"/>
      <c r="Q20" s="10"/>
      <c r="R20" s="10"/>
      <c r="S20" s="10"/>
      <c r="T20" s="10"/>
      <c r="U20" s="10"/>
      <c r="V20" s="10"/>
      <c r="W20" s="10"/>
      <c r="X20" s="7"/>
      <c r="Y20" s="7"/>
      <c r="Z20" s="7"/>
      <c r="AA20" s="7"/>
      <c r="AB20" s="7"/>
    </row>
    <row r="21" spans="1:28" ht="12.75" customHeight="1">
      <c r="A21" s="51">
        <v>15</v>
      </c>
      <c r="B21" s="73" t="s">
        <v>100</v>
      </c>
      <c r="C21" s="74" t="s">
        <v>121</v>
      </c>
      <c r="D21" s="54" t="s">
        <v>54</v>
      </c>
      <c r="E21" s="33" t="s">
        <v>2</v>
      </c>
      <c r="F21" s="54" t="s">
        <v>59</v>
      </c>
      <c r="G21" s="60">
        <v>4</v>
      </c>
      <c r="H21" s="61">
        <v>0</v>
      </c>
      <c r="I21" s="62">
        <v>100</v>
      </c>
      <c r="J21" s="63">
        <v>64</v>
      </c>
      <c r="K21" s="71"/>
      <c r="L21" s="64">
        <f>IF($G21+$H21&lt;&gt;4,"",IF($G21&gt;$H21,2,IF($G21=$H21,1,0)))</f>
        <v>2</v>
      </c>
      <c r="M21" s="65">
        <f>IF($G21+$H21&lt;&gt;4,"",2-$L21)</f>
        <v>0</v>
      </c>
      <c r="N21" s="6">
        <f>IF(AND(G21&lt;&gt;"",H21&lt;&gt;"",G21+H21&lt;&gt;4),"!!!","")</f>
      </c>
      <c r="O21" s="10"/>
      <c r="P21" s="10"/>
      <c r="Q21" s="10"/>
      <c r="R21" s="10"/>
      <c r="S21" s="10"/>
      <c r="T21" s="10"/>
      <c r="U21" s="10"/>
      <c r="V21" s="10"/>
      <c r="W21" s="10"/>
      <c r="X21" s="7"/>
      <c r="Y21" s="7"/>
      <c r="Z21" s="7"/>
      <c r="AA21" s="7"/>
      <c r="AB21" s="7"/>
    </row>
    <row r="22" spans="1:14" ht="12.75" customHeight="1">
      <c r="A22" s="50"/>
      <c r="B22" s="40"/>
      <c r="C22" s="41"/>
      <c r="D22" s="55"/>
      <c r="E22" s="34"/>
      <c r="F22" s="55"/>
      <c r="G22" s="66"/>
      <c r="H22" s="67"/>
      <c r="I22" s="68"/>
      <c r="J22" s="69"/>
      <c r="K22" s="72"/>
      <c r="L22" s="66"/>
      <c r="M22" s="69"/>
      <c r="N22" s="6"/>
    </row>
    <row r="23" spans="1:34" ht="12.75" customHeight="1">
      <c r="A23" s="51">
        <v>16</v>
      </c>
      <c r="B23" s="73" t="s">
        <v>67</v>
      </c>
      <c r="C23" s="74">
        <v>41618</v>
      </c>
      <c r="D23" s="54" t="s">
        <v>116</v>
      </c>
      <c r="E23" s="33" t="s">
        <v>2</v>
      </c>
      <c r="F23" s="54" t="s">
        <v>50</v>
      </c>
      <c r="G23" s="60">
        <v>2</v>
      </c>
      <c r="H23" s="61">
        <v>2</v>
      </c>
      <c r="I23" s="62">
        <v>95</v>
      </c>
      <c r="J23" s="63">
        <v>84</v>
      </c>
      <c r="K23" s="71"/>
      <c r="L23" s="64">
        <f>IF($G23+$H23&lt;&gt;4,"",IF($G23&gt;$H23,2,IF($G23=$H23,1,0)))</f>
        <v>1</v>
      </c>
      <c r="M23" s="65">
        <f>IF($G23+$H23&lt;&gt;4,"",2-$L23)</f>
        <v>1</v>
      </c>
      <c r="N23" s="6">
        <f>IF(AND(G23&lt;&gt;"",H23&lt;&gt;"",G23+H23&lt;&gt;4),"!!!","")</f>
      </c>
      <c r="O23" s="11"/>
      <c r="P23" s="11"/>
      <c r="Q23" s="11"/>
      <c r="R23" s="11"/>
      <c r="S23" s="11"/>
      <c r="T23" s="11"/>
      <c r="U23" s="11"/>
      <c r="V23" s="11"/>
      <c r="W23" s="11"/>
      <c r="X23" s="8"/>
      <c r="Y23" s="8"/>
      <c r="Z23" s="8"/>
      <c r="AA23" s="8"/>
      <c r="AB23" s="8"/>
      <c r="AC23" s="3"/>
      <c r="AD23" s="3"/>
      <c r="AE23" s="3"/>
      <c r="AF23" s="3"/>
      <c r="AG23" s="3"/>
      <c r="AH23" s="3"/>
    </row>
    <row r="24" spans="1:14" ht="12.75" customHeight="1">
      <c r="A24" s="51">
        <v>17</v>
      </c>
      <c r="B24" s="73" t="s">
        <v>72</v>
      </c>
      <c r="C24" s="74" t="s">
        <v>122</v>
      </c>
      <c r="D24" s="54" t="s">
        <v>59</v>
      </c>
      <c r="E24" s="33" t="s">
        <v>2</v>
      </c>
      <c r="F24" s="97" t="s">
        <v>53</v>
      </c>
      <c r="G24" s="60">
        <v>0</v>
      </c>
      <c r="H24" s="61">
        <v>4</v>
      </c>
      <c r="I24" s="62">
        <v>89</v>
      </c>
      <c r="J24" s="63">
        <v>100</v>
      </c>
      <c r="K24" s="71">
        <v>100</v>
      </c>
      <c r="L24" s="64">
        <f>IF($G24+$H24&lt;&gt;4,"",IF($G24&gt;$H24,2,IF($G24=$H24,1,0)))</f>
        <v>0</v>
      </c>
      <c r="M24" s="65">
        <f>IF($G24+$H24&lt;&gt;4,"",2-$L24)</f>
        <v>2</v>
      </c>
      <c r="N24" s="6">
        <f>IF(AND(G24&lt;&gt;"",H24&lt;&gt;"",G24+H24&lt;&gt;4),"!!!","")</f>
      </c>
    </row>
    <row r="25" spans="1:14" ht="12.75" customHeight="1">
      <c r="A25" s="51">
        <v>18</v>
      </c>
      <c r="B25" s="73" t="s">
        <v>100</v>
      </c>
      <c r="C25" s="74" t="s">
        <v>107</v>
      </c>
      <c r="D25" s="54" t="s">
        <v>54</v>
      </c>
      <c r="E25" s="33" t="s">
        <v>2</v>
      </c>
      <c r="F25" s="54" t="s">
        <v>117</v>
      </c>
      <c r="G25" s="60">
        <v>4</v>
      </c>
      <c r="H25" s="61">
        <v>0</v>
      </c>
      <c r="I25" s="62">
        <v>101</v>
      </c>
      <c r="J25" s="63">
        <v>76</v>
      </c>
      <c r="K25" s="71"/>
      <c r="L25" s="64">
        <f>IF($G25+$H25&lt;&gt;4,"",IF($G25&gt;$H25,2,IF($G25=$H25,1,0)))</f>
        <v>2</v>
      </c>
      <c r="M25" s="65">
        <f>IF($G25+$H25&lt;&gt;4,"",2-$L25)</f>
        <v>0</v>
      </c>
      <c r="N25" s="6">
        <f>IF(AND(G25&lt;&gt;"",H25&lt;&gt;"",G25+H25&lt;&gt;4),"!!!","")</f>
      </c>
    </row>
    <row r="26" spans="1:14" ht="12.75" customHeight="1">
      <c r="A26" s="42"/>
      <c r="B26" s="43"/>
      <c r="C26" s="41"/>
      <c r="D26" s="56"/>
      <c r="E26" s="41"/>
      <c r="F26" s="56"/>
      <c r="G26" s="66"/>
      <c r="H26" s="67"/>
      <c r="I26" s="68"/>
      <c r="J26" s="69"/>
      <c r="K26" s="72"/>
      <c r="L26" s="66"/>
      <c r="M26" s="69"/>
      <c r="N26" s="6"/>
    </row>
    <row r="27" spans="1:14" ht="12.75" customHeight="1">
      <c r="A27" s="51">
        <v>19</v>
      </c>
      <c r="B27" s="73" t="s">
        <v>67</v>
      </c>
      <c r="C27" s="74">
        <v>41660</v>
      </c>
      <c r="D27" s="54" t="s">
        <v>116</v>
      </c>
      <c r="E27" s="33" t="s">
        <v>2</v>
      </c>
      <c r="F27" s="54" t="s">
        <v>59</v>
      </c>
      <c r="G27" s="60">
        <v>4</v>
      </c>
      <c r="H27" s="61">
        <v>0</v>
      </c>
      <c r="I27" s="62">
        <v>101</v>
      </c>
      <c r="J27" s="63">
        <v>78</v>
      </c>
      <c r="K27" s="71"/>
      <c r="L27" s="64">
        <f>IF($G27+$H27&lt;&gt;4,"",IF($G27&gt;$H27,2,IF($G27=$H27,1,0)))</f>
        <v>2</v>
      </c>
      <c r="M27" s="65">
        <f>IF($G27+$H27&lt;&gt;4,"",2-$L27)</f>
        <v>0</v>
      </c>
      <c r="N27" s="6">
        <f>IF(AND(G27&lt;&gt;"",H27&lt;&gt;"",G27+H27&lt;&gt;4),"!!!","")</f>
      </c>
    </row>
    <row r="28" spans="1:14" ht="12.75" customHeight="1">
      <c r="A28" s="51">
        <v>20</v>
      </c>
      <c r="B28" s="73" t="s">
        <v>100</v>
      </c>
      <c r="C28" s="74" t="s">
        <v>88</v>
      </c>
      <c r="D28" s="54" t="s">
        <v>117</v>
      </c>
      <c r="E28" s="33" t="s">
        <v>2</v>
      </c>
      <c r="F28" s="97" t="s">
        <v>53</v>
      </c>
      <c r="G28" s="60">
        <v>2</v>
      </c>
      <c r="H28" s="61">
        <v>2</v>
      </c>
      <c r="I28" s="62">
        <v>90</v>
      </c>
      <c r="J28" s="63">
        <v>88</v>
      </c>
      <c r="K28" s="71"/>
      <c r="L28" s="64">
        <f>IF($G28+$H28&lt;&gt;4,"",IF($G28&gt;$H28,2,IF($G28=$H28,1,0)))</f>
        <v>1</v>
      </c>
      <c r="M28" s="65">
        <f>IF($G28+$H28&lt;&gt;4,"",2-$L28)</f>
        <v>1</v>
      </c>
      <c r="N28" s="6">
        <f>IF(AND(G28&lt;&gt;"",H28&lt;&gt;"",G28+H28&lt;&gt;4),"!!!","")</f>
      </c>
    </row>
    <row r="29" spans="1:14" ht="12.75" customHeight="1">
      <c r="A29" s="51">
        <v>21</v>
      </c>
      <c r="B29" s="73" t="s">
        <v>66</v>
      </c>
      <c r="C29" s="74" t="s">
        <v>109</v>
      </c>
      <c r="D29" s="54" t="s">
        <v>50</v>
      </c>
      <c r="E29" s="33" t="s">
        <v>2</v>
      </c>
      <c r="F29" s="54" t="s">
        <v>54</v>
      </c>
      <c r="G29" s="60">
        <v>0</v>
      </c>
      <c r="H29" s="61">
        <v>4</v>
      </c>
      <c r="I29" s="62">
        <v>51</v>
      </c>
      <c r="J29" s="63">
        <v>100</v>
      </c>
      <c r="K29" s="71"/>
      <c r="L29" s="64">
        <f>IF($G29+$H29&lt;&gt;4,"",IF($G29&gt;$H29,2,IF($G29=$H29,1,0)))</f>
        <v>0</v>
      </c>
      <c r="M29" s="65">
        <f>IF($G29+$H29&lt;&gt;4,"",2-$L29)</f>
        <v>2</v>
      </c>
      <c r="N29" s="6">
        <f>IF(AND(G29&lt;&gt;"",H29&lt;&gt;"",G29+H29&lt;&gt;4),"!!!","")</f>
      </c>
    </row>
    <row r="30" spans="1:14" ht="12.75" customHeight="1">
      <c r="A30" s="50"/>
      <c r="B30" s="40"/>
      <c r="C30" s="41"/>
      <c r="D30" s="56"/>
      <c r="E30" s="41"/>
      <c r="F30" s="56"/>
      <c r="G30" s="66"/>
      <c r="H30" s="67"/>
      <c r="I30" s="68"/>
      <c r="J30" s="69"/>
      <c r="K30" s="72"/>
      <c r="L30" s="66"/>
      <c r="M30" s="69"/>
      <c r="N30" s="6"/>
    </row>
    <row r="31" spans="1:14" ht="12.75" customHeight="1">
      <c r="A31" s="51">
        <v>22</v>
      </c>
      <c r="B31" s="73" t="s">
        <v>100</v>
      </c>
      <c r="C31" s="74" t="s">
        <v>111</v>
      </c>
      <c r="D31" s="54" t="s">
        <v>54</v>
      </c>
      <c r="E31" s="33" t="s">
        <v>2</v>
      </c>
      <c r="F31" s="54" t="s">
        <v>116</v>
      </c>
      <c r="G31" s="60">
        <v>2</v>
      </c>
      <c r="H31" s="61">
        <v>2</v>
      </c>
      <c r="I31" s="62">
        <v>75</v>
      </c>
      <c r="J31" s="63">
        <v>85</v>
      </c>
      <c r="K31" s="71"/>
      <c r="L31" s="64">
        <f>IF($G31+$H31&lt;&gt;4,"",IF($G31&gt;$H31,2,IF($G31=$H31,1,0)))</f>
        <v>1</v>
      </c>
      <c r="M31" s="65">
        <f>IF($G31+$H31&lt;&gt;4,"",2-$L31)</f>
        <v>1</v>
      </c>
      <c r="N31" s="6">
        <f>IF(AND(G31&lt;&gt;"",H31&lt;&gt;"",G31+H31&lt;&gt;4),"!!!","")</f>
      </c>
    </row>
    <row r="32" spans="1:14" ht="12.75" customHeight="1">
      <c r="A32" s="51">
        <v>23</v>
      </c>
      <c r="B32" s="73" t="s">
        <v>72</v>
      </c>
      <c r="C32" s="74" t="s">
        <v>90</v>
      </c>
      <c r="D32" s="54" t="s">
        <v>59</v>
      </c>
      <c r="E32" s="33" t="s">
        <v>2</v>
      </c>
      <c r="F32" s="54" t="s">
        <v>117</v>
      </c>
      <c r="G32" s="60">
        <v>0</v>
      </c>
      <c r="H32" s="61">
        <v>4</v>
      </c>
      <c r="I32" s="62">
        <v>71</v>
      </c>
      <c r="J32" s="63">
        <v>100</v>
      </c>
      <c r="K32" s="71"/>
      <c r="L32" s="64">
        <f>IF($G32+$H32&lt;&gt;4,"",IF($G32&gt;$H32,2,IF($G32=$H32,1,0)))</f>
        <v>0</v>
      </c>
      <c r="M32" s="65">
        <f>IF($G32+$H32&lt;&gt;4,"",2-$L32)</f>
        <v>2</v>
      </c>
      <c r="N32" s="6">
        <f>IF(AND(G32&lt;&gt;"",H32&lt;&gt;"",G32+H32&lt;&gt;4),"!!!","")</f>
      </c>
    </row>
    <row r="33" spans="1:14" ht="12.75" customHeight="1">
      <c r="A33" s="51">
        <v>24</v>
      </c>
      <c r="B33" s="73" t="s">
        <v>69</v>
      </c>
      <c r="C33" s="74" t="s">
        <v>91</v>
      </c>
      <c r="D33" s="97" t="s">
        <v>53</v>
      </c>
      <c r="E33" s="33" t="s">
        <v>2</v>
      </c>
      <c r="F33" s="54" t="s">
        <v>50</v>
      </c>
      <c r="G33" s="60">
        <v>3</v>
      </c>
      <c r="H33" s="61">
        <v>1</v>
      </c>
      <c r="I33" s="62">
        <v>97</v>
      </c>
      <c r="J33" s="63">
        <v>73</v>
      </c>
      <c r="K33" s="71"/>
      <c r="L33" s="64">
        <f>IF($G33+$H33&lt;&gt;4,"",IF($G33&gt;$H33,2,IF($G33=$H33,1,0)))</f>
        <v>2</v>
      </c>
      <c r="M33" s="65">
        <f>IF($G33+$H33&lt;&gt;4,"",2-$L33)</f>
        <v>0</v>
      </c>
      <c r="N33" s="6">
        <f>IF(AND(G33&lt;&gt;"",H33&lt;&gt;"",G33+H33&lt;&gt;4),"!!!","")</f>
      </c>
    </row>
    <row r="34" spans="1:14" ht="12.75" customHeight="1">
      <c r="A34" s="50"/>
      <c r="B34" s="40"/>
      <c r="C34" s="44"/>
      <c r="D34" s="57"/>
      <c r="E34" s="44"/>
      <c r="F34" s="57"/>
      <c r="G34" s="66"/>
      <c r="H34" s="67"/>
      <c r="I34" s="68"/>
      <c r="J34" s="69"/>
      <c r="K34" s="72"/>
      <c r="L34" s="66"/>
      <c r="M34" s="69"/>
      <c r="N34" s="6"/>
    </row>
    <row r="35" spans="1:14" ht="12.75" customHeight="1">
      <c r="A35" s="51">
        <v>25</v>
      </c>
      <c r="B35" s="73" t="s">
        <v>66</v>
      </c>
      <c r="C35" s="74" t="s">
        <v>93</v>
      </c>
      <c r="D35" s="54" t="s">
        <v>50</v>
      </c>
      <c r="E35" s="33" t="s">
        <v>2</v>
      </c>
      <c r="F35" s="54" t="s">
        <v>59</v>
      </c>
      <c r="G35" s="60">
        <v>0</v>
      </c>
      <c r="H35" s="61">
        <v>4</v>
      </c>
      <c r="I35" s="62">
        <v>79</v>
      </c>
      <c r="J35" s="63">
        <v>100</v>
      </c>
      <c r="K35" s="71"/>
      <c r="L35" s="64">
        <f>IF($G35+$H35&lt;&gt;4,"",IF($G35&gt;$H35,2,IF($G35=$H35,1,0)))</f>
        <v>0</v>
      </c>
      <c r="M35" s="65">
        <f>IF($G35+$H35&lt;&gt;4,"",2-$L35)</f>
        <v>2</v>
      </c>
      <c r="N35" s="6">
        <f>IF(AND(G35&lt;&gt;"",H35&lt;&gt;"",G35+H35&lt;&gt;4),"!!!","")</f>
      </c>
    </row>
    <row r="36" spans="1:14" ht="12.75" customHeight="1">
      <c r="A36" s="51">
        <v>26</v>
      </c>
      <c r="B36" s="73" t="s">
        <v>100</v>
      </c>
      <c r="C36" s="74" t="s">
        <v>92</v>
      </c>
      <c r="D36" s="54" t="s">
        <v>54</v>
      </c>
      <c r="E36" s="33" t="s">
        <v>2</v>
      </c>
      <c r="F36" s="97" t="s">
        <v>53</v>
      </c>
      <c r="G36" s="60">
        <v>4</v>
      </c>
      <c r="H36" s="61">
        <v>0</v>
      </c>
      <c r="I36" s="62">
        <v>100</v>
      </c>
      <c r="J36" s="63">
        <v>65</v>
      </c>
      <c r="K36" s="71"/>
      <c r="L36" s="64">
        <f>IF($G36+$H36&lt;&gt;4,"",IF($G36&gt;$H36,2,IF($G36=$H36,1,0)))</f>
        <v>2</v>
      </c>
      <c r="M36" s="65">
        <f>IF($G36+$H36&lt;&gt;4,"",2-$L36)</f>
        <v>0</v>
      </c>
      <c r="N36" s="6">
        <f>IF(AND(G36&lt;&gt;"",H36&lt;&gt;"",G36+H36&lt;&gt;4),"!!!","")</f>
      </c>
    </row>
    <row r="37" spans="1:14" ht="12.75" customHeight="1">
      <c r="A37" s="51">
        <v>27</v>
      </c>
      <c r="B37" s="73" t="s">
        <v>100</v>
      </c>
      <c r="C37" s="74" t="s">
        <v>92</v>
      </c>
      <c r="D37" s="54" t="s">
        <v>117</v>
      </c>
      <c r="E37" s="33" t="s">
        <v>2</v>
      </c>
      <c r="F37" s="54" t="s">
        <v>116</v>
      </c>
      <c r="G37" s="60">
        <v>2</v>
      </c>
      <c r="H37" s="61">
        <v>2</v>
      </c>
      <c r="I37" s="62">
        <v>92</v>
      </c>
      <c r="J37" s="63">
        <v>81</v>
      </c>
      <c r="K37" s="71"/>
      <c r="L37" s="64">
        <f>IF($G37+$H37&lt;&gt;4,"",IF($G37&gt;$H37,2,IF($G37=$H37,1,0)))</f>
        <v>1</v>
      </c>
      <c r="M37" s="65">
        <f>IF($G37+$H37&lt;&gt;4,"",2-$L37)</f>
        <v>1</v>
      </c>
      <c r="N37" s="6">
        <f>IF(AND(G37&lt;&gt;"",H37&lt;&gt;"",G37+H37&lt;&gt;4),"!!!","")</f>
      </c>
    </row>
    <row r="38" spans="1:14" ht="12.75" customHeight="1">
      <c r="A38" s="42"/>
      <c r="B38" s="43"/>
      <c r="C38" s="41"/>
      <c r="D38" s="56"/>
      <c r="E38" s="41"/>
      <c r="F38" s="56"/>
      <c r="G38" s="66"/>
      <c r="H38" s="67"/>
      <c r="I38" s="68"/>
      <c r="J38" s="69"/>
      <c r="K38" s="72"/>
      <c r="L38" s="66"/>
      <c r="M38" s="69"/>
      <c r="N38" s="6"/>
    </row>
    <row r="39" spans="1:14" ht="12.75" customHeight="1">
      <c r="A39" s="51">
        <v>28</v>
      </c>
      <c r="B39" s="73" t="s">
        <v>69</v>
      </c>
      <c r="C39" s="74" t="s">
        <v>94</v>
      </c>
      <c r="D39" s="97" t="s">
        <v>53</v>
      </c>
      <c r="E39" s="33" t="s">
        <v>2</v>
      </c>
      <c r="F39" s="54" t="s">
        <v>116</v>
      </c>
      <c r="G39" s="60">
        <v>2</v>
      </c>
      <c r="H39" s="61">
        <v>2</v>
      </c>
      <c r="I39" s="62">
        <v>99</v>
      </c>
      <c r="J39" s="63">
        <v>87</v>
      </c>
      <c r="K39" s="71"/>
      <c r="L39" s="64">
        <f>IF($G39+$H39&lt;&gt;4,"",IF($G39&gt;$H39,2,IF($G39=$H39,1,0)))</f>
        <v>1</v>
      </c>
      <c r="M39" s="65">
        <f>IF($G39+$H39&lt;&gt;4,"",2-$L39)</f>
        <v>1</v>
      </c>
      <c r="N39" s="6">
        <f>IF(AND(G39&lt;&gt;"",H39&lt;&gt;"",G39+H39&lt;&gt;4),"!!!","")</f>
      </c>
    </row>
    <row r="40" spans="1:14" ht="12.75" customHeight="1">
      <c r="A40" s="51">
        <v>29</v>
      </c>
      <c r="B40" s="73" t="s">
        <v>66</v>
      </c>
      <c r="C40" s="74" t="s">
        <v>115</v>
      </c>
      <c r="D40" s="54" t="s">
        <v>50</v>
      </c>
      <c r="E40" s="33" t="s">
        <v>2</v>
      </c>
      <c r="F40" s="54" t="s">
        <v>117</v>
      </c>
      <c r="G40" s="60">
        <v>3</v>
      </c>
      <c r="H40" s="61">
        <v>1</v>
      </c>
      <c r="I40" s="62">
        <v>94</v>
      </c>
      <c r="J40" s="63">
        <v>96</v>
      </c>
      <c r="K40" s="71"/>
      <c r="L40" s="64">
        <f>IF($G40+$H40&lt;&gt;4,"",IF($G40&gt;$H40,2,IF($G40=$H40,1,0)))</f>
        <v>2</v>
      </c>
      <c r="M40" s="65">
        <f>IF($G40+$H40&lt;&gt;4,"",2-$L40)</f>
        <v>0</v>
      </c>
      <c r="N40" s="6">
        <f>IF(AND(G40&lt;&gt;"",H40&lt;&gt;"",G40+H40&lt;&gt;4),"!!!","")</f>
      </c>
    </row>
    <row r="41" spans="1:14" ht="12.75" customHeight="1">
      <c r="A41" s="51">
        <v>30</v>
      </c>
      <c r="B41" s="73" t="s">
        <v>72</v>
      </c>
      <c r="C41" s="74" t="s">
        <v>96</v>
      </c>
      <c r="D41" s="54" t="s">
        <v>59</v>
      </c>
      <c r="E41" s="33" t="s">
        <v>2</v>
      </c>
      <c r="F41" s="54" t="s">
        <v>54</v>
      </c>
      <c r="G41" s="60">
        <v>0</v>
      </c>
      <c r="H41" s="61">
        <v>4</v>
      </c>
      <c r="I41" s="62">
        <v>56</v>
      </c>
      <c r="J41" s="63">
        <v>100</v>
      </c>
      <c r="K41" s="71"/>
      <c r="L41" s="64">
        <f>IF($G41+$H41&lt;&gt;4,"",IF($G41&gt;$H41,2,IF($G41=$H41,1,0)))</f>
        <v>0</v>
      </c>
      <c r="M41" s="65">
        <f>IF($G41+$H41&lt;&gt;4,"",2-$L41)</f>
        <v>2</v>
      </c>
      <c r="N41" s="6">
        <f>IF(AND(G41&lt;&gt;"",H41&lt;&gt;"",G41+H41&lt;&gt;4),"!!!","")</f>
      </c>
    </row>
    <row r="42" spans="1:13" ht="4.5" customHeight="1">
      <c r="A42" s="45"/>
      <c r="B42" s="45"/>
      <c r="C42" s="46"/>
      <c r="D42" s="47"/>
      <c r="E42" s="48"/>
      <c r="F42" s="48"/>
      <c r="G42" s="49"/>
      <c r="H42" s="49"/>
      <c r="I42" s="39"/>
      <c r="J42" s="39"/>
      <c r="K42" s="39"/>
      <c r="L42" s="39"/>
      <c r="M42" s="39"/>
    </row>
    <row r="43" spans="1:35" s="2" customFormat="1" ht="10.5" customHeight="1">
      <c r="A43" s="92" t="s">
        <v>10</v>
      </c>
      <c r="B43" s="93"/>
      <c r="C43" s="93"/>
      <c r="D43" s="93"/>
      <c r="E43" s="93"/>
      <c r="F43" s="93"/>
      <c r="G43" s="104">
        <f>SUM(G3:H42)</f>
        <v>120</v>
      </c>
      <c r="H43" s="104"/>
      <c r="I43" s="104">
        <f>SUM(I3:J42)</f>
        <v>5125</v>
      </c>
      <c r="J43" s="104"/>
      <c r="K43" s="94"/>
      <c r="L43" s="104">
        <f>SUM(L3:M42)</f>
        <v>60</v>
      </c>
      <c r="M43" s="104"/>
      <c r="N43" s="8"/>
      <c r="O43" s="9"/>
      <c r="P43" s="9"/>
      <c r="Q43" s="9"/>
      <c r="R43" s="9"/>
      <c r="S43" s="9"/>
      <c r="T43" s="9"/>
      <c r="U43" s="9"/>
      <c r="V43" s="9"/>
      <c r="W43" s="9"/>
      <c r="X43" s="5"/>
      <c r="Y43" s="5"/>
      <c r="Z43" s="5"/>
      <c r="AA43" s="5"/>
      <c r="AB43" s="5"/>
      <c r="AC43" s="1"/>
      <c r="AD43" s="1"/>
      <c r="AE43" s="1"/>
      <c r="AF43" s="1"/>
      <c r="AG43" s="1"/>
      <c r="AH43" s="1"/>
      <c r="AI43" s="3"/>
    </row>
    <row r="44" ht="4.5" customHeight="1"/>
    <row r="45" spans="1:34" ht="11.25" customHeight="1">
      <c r="A45" s="85" t="s">
        <v>22</v>
      </c>
      <c r="B45" s="86"/>
      <c r="C45" s="87"/>
      <c r="D45" s="95" t="s">
        <v>50</v>
      </c>
      <c r="AD45" s="75" t="s">
        <v>24</v>
      </c>
      <c r="AE45" s="76"/>
      <c r="AF45" s="76"/>
      <c r="AG45" s="76"/>
      <c r="AH45" s="77"/>
    </row>
    <row r="46" spans="1:34" ht="11.25" customHeight="1">
      <c r="A46" s="29"/>
      <c r="B46" s="29"/>
      <c r="C46" s="30"/>
      <c r="D46" s="95" t="s">
        <v>117</v>
      </c>
      <c r="AD46" s="78" t="s">
        <v>25</v>
      </c>
      <c r="AE46" s="79"/>
      <c r="AF46" s="79"/>
      <c r="AG46" s="79"/>
      <c r="AH46" s="80"/>
    </row>
    <row r="47" spans="1:34" ht="11.25" customHeight="1">
      <c r="A47" s="28"/>
      <c r="B47" s="28"/>
      <c r="C47" s="31"/>
      <c r="D47" s="95" t="s">
        <v>54</v>
      </c>
      <c r="AD47" s="78" t="s">
        <v>26</v>
      </c>
      <c r="AE47" s="79"/>
      <c r="AF47" s="79"/>
      <c r="AG47" s="79"/>
      <c r="AH47" s="80"/>
    </row>
    <row r="48" spans="1:34" ht="11.25" customHeight="1">
      <c r="A48" s="28"/>
      <c r="B48" s="28"/>
      <c r="C48" s="31"/>
      <c r="D48" s="95" t="s">
        <v>116</v>
      </c>
      <c r="AD48" s="78" t="s">
        <v>27</v>
      </c>
      <c r="AE48" s="79"/>
      <c r="AF48" s="79"/>
      <c r="AG48" s="79"/>
      <c r="AH48" s="80"/>
    </row>
    <row r="49" spans="1:34" ht="11.25" customHeight="1">
      <c r="A49" s="28"/>
      <c r="B49" s="28"/>
      <c r="C49" s="31"/>
      <c r="D49" s="96" t="s">
        <v>53</v>
      </c>
      <c r="AD49" s="81" t="s">
        <v>35</v>
      </c>
      <c r="AE49" s="82"/>
      <c r="AF49" s="82"/>
      <c r="AG49" s="82"/>
      <c r="AH49" s="83"/>
    </row>
    <row r="50" spans="1:4" ht="11.25" customHeight="1">
      <c r="A50" s="28"/>
      <c r="B50" s="28"/>
      <c r="C50" s="31"/>
      <c r="D50" s="95" t="s">
        <v>59</v>
      </c>
    </row>
  </sheetData>
  <sheetProtection/>
  <mergeCells count="12">
    <mergeCell ref="G43:H43"/>
    <mergeCell ref="I43:J43"/>
    <mergeCell ref="L43:M43"/>
    <mergeCell ref="A1:F1"/>
    <mergeCell ref="G1:J1"/>
    <mergeCell ref="L1:M1"/>
    <mergeCell ref="O1:AA1"/>
    <mergeCell ref="AC1:AH1"/>
    <mergeCell ref="D2:F2"/>
    <mergeCell ref="G2:H2"/>
    <mergeCell ref="I2:J2"/>
    <mergeCell ref="L2:M2"/>
  </mergeCells>
  <printOptions/>
  <pageMargins left="0.39" right="0.1968503937007874" top="0.5905511811023623" bottom="0.38" header="0.5118110236220472" footer="0.31"/>
  <pageSetup fitToHeight="1" fitToWidth="1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:F1"/>
      <selection pane="bottomLeft" activeCell="D46" sqref="D46"/>
    </sheetView>
  </sheetViews>
  <sheetFormatPr defaultColWidth="11.421875" defaultRowHeight="12.75"/>
  <cols>
    <col min="1" max="1" width="5.57421875" style="4" customWidth="1"/>
    <col min="2" max="2" width="3.7109375" style="4" customWidth="1"/>
    <col min="3" max="3" width="10.57421875" style="4" customWidth="1"/>
    <col min="4" max="4" width="22.7109375" style="4" bestFit="1" customWidth="1"/>
    <col min="5" max="5" width="2.57421875" style="4" customWidth="1"/>
    <col min="6" max="6" width="22.7109375" style="4" bestFit="1" customWidth="1"/>
    <col min="7" max="8" width="5.7109375" style="10" customWidth="1"/>
    <col min="9" max="10" width="6.7109375" style="9" customWidth="1"/>
    <col min="11" max="11" width="0.71875" style="9" customWidth="1"/>
    <col min="12" max="13" width="6.00390625" style="9" customWidth="1"/>
    <col min="14" max="14" width="3.7109375" style="5" customWidth="1"/>
    <col min="15" max="15" width="5.140625" style="9" hidden="1" customWidth="1"/>
    <col min="16" max="16" width="20.7109375" style="9" hidden="1" customWidth="1"/>
    <col min="17" max="17" width="5.8515625" style="9" hidden="1" customWidth="1"/>
    <col min="18" max="19" width="5.57421875" style="9" hidden="1" customWidth="1"/>
    <col min="20" max="20" width="6.57421875" style="9" hidden="1" customWidth="1"/>
    <col min="21" max="23" width="5.57421875" style="9" hidden="1" customWidth="1"/>
    <col min="24" max="25" width="5.57421875" style="5" hidden="1" customWidth="1"/>
    <col min="26" max="26" width="6.57421875" style="5" hidden="1" customWidth="1"/>
    <col min="27" max="27" width="9.57421875" style="5" hidden="1" customWidth="1"/>
    <col min="28" max="28" width="1.57421875" style="5" hidden="1" customWidth="1"/>
    <col min="29" max="29" width="5.421875" style="1" customWidth="1"/>
    <col min="30" max="30" width="23.28125" style="1" customWidth="1"/>
    <col min="31" max="31" width="5.8515625" style="1" customWidth="1"/>
    <col min="32" max="34" width="8.421875" style="1" customWidth="1"/>
    <col min="35" max="35" width="11.421875" style="1" customWidth="1"/>
    <col min="39" max="40" width="11.421875" style="0" customWidth="1"/>
  </cols>
  <sheetData>
    <row r="1" spans="1:38" s="17" customFormat="1" ht="19.5" customHeight="1">
      <c r="A1" s="117" t="s">
        <v>128</v>
      </c>
      <c r="B1" s="118"/>
      <c r="C1" s="118"/>
      <c r="D1" s="118"/>
      <c r="E1" s="118"/>
      <c r="F1" s="119"/>
      <c r="G1" s="114" t="s">
        <v>11</v>
      </c>
      <c r="H1" s="115"/>
      <c r="I1" s="115"/>
      <c r="J1" s="116"/>
      <c r="K1" s="36"/>
      <c r="L1" s="120" t="s">
        <v>20</v>
      </c>
      <c r="M1" s="121"/>
      <c r="N1" s="52"/>
      <c r="O1" s="98" t="s">
        <v>21</v>
      </c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 s="16"/>
      <c r="AC1" s="101" t="s">
        <v>19</v>
      </c>
      <c r="AD1" s="102"/>
      <c r="AE1" s="102"/>
      <c r="AF1" s="102"/>
      <c r="AG1" s="102"/>
      <c r="AH1" s="103"/>
      <c r="AI1" s="13"/>
      <c r="AJ1" s="13"/>
      <c r="AK1" s="13"/>
      <c r="AL1" s="13"/>
    </row>
    <row r="2" spans="1:35" s="14" customFormat="1" ht="24.75" customHeight="1">
      <c r="A2" s="37" t="s">
        <v>0</v>
      </c>
      <c r="B2" s="84" t="s">
        <v>28</v>
      </c>
      <c r="C2" s="53" t="s">
        <v>1</v>
      </c>
      <c r="D2" s="107" t="str">
        <f>IF(D45="","Bitte zuerst die 6 Mannschaftsnamen unten ab Zeile 45 eingeben","Spielpaarung")</f>
        <v>Spielpaarung</v>
      </c>
      <c r="E2" s="108"/>
      <c r="F2" s="109"/>
      <c r="G2" s="105" t="s">
        <v>5</v>
      </c>
      <c r="H2" s="106"/>
      <c r="I2" s="110" t="s">
        <v>6</v>
      </c>
      <c r="J2" s="111"/>
      <c r="K2" s="38"/>
      <c r="L2" s="112" t="s">
        <v>3</v>
      </c>
      <c r="M2" s="113"/>
      <c r="N2" s="18"/>
      <c r="O2" s="21" t="s">
        <v>7</v>
      </c>
      <c r="P2" s="21" t="s">
        <v>8</v>
      </c>
      <c r="Q2" s="21" t="s">
        <v>23</v>
      </c>
      <c r="R2" s="22" t="s">
        <v>14</v>
      </c>
      <c r="S2" s="23" t="s">
        <v>15</v>
      </c>
      <c r="T2" s="21" t="s">
        <v>3</v>
      </c>
      <c r="U2" s="22" t="s">
        <v>12</v>
      </c>
      <c r="V2" s="23" t="s">
        <v>13</v>
      </c>
      <c r="W2" s="21" t="s">
        <v>4</v>
      </c>
      <c r="X2" s="23" t="s">
        <v>16</v>
      </c>
      <c r="Y2" s="23" t="s">
        <v>17</v>
      </c>
      <c r="Z2" s="21" t="s">
        <v>9</v>
      </c>
      <c r="AA2" s="24" t="s">
        <v>18</v>
      </c>
      <c r="AB2" s="32"/>
      <c r="AC2" s="19" t="s">
        <v>7</v>
      </c>
      <c r="AD2" s="19" t="s">
        <v>8</v>
      </c>
      <c r="AE2" s="19" t="s">
        <v>23</v>
      </c>
      <c r="AF2" s="19" t="s">
        <v>3</v>
      </c>
      <c r="AG2" s="19" t="s">
        <v>4</v>
      </c>
      <c r="AH2" s="19" t="s">
        <v>9</v>
      </c>
      <c r="AI2" s="13"/>
    </row>
    <row r="3" spans="1:35" ht="12.75" customHeight="1">
      <c r="A3" s="51">
        <v>1</v>
      </c>
      <c r="B3" s="73" t="s">
        <v>67</v>
      </c>
      <c r="C3" s="74" t="s">
        <v>98</v>
      </c>
      <c r="D3" s="54" t="s">
        <v>56</v>
      </c>
      <c r="E3" s="33" t="s">
        <v>2</v>
      </c>
      <c r="F3" s="54" t="s">
        <v>58</v>
      </c>
      <c r="G3" s="60">
        <v>2</v>
      </c>
      <c r="H3" s="61">
        <v>2</v>
      </c>
      <c r="I3" s="62">
        <v>81</v>
      </c>
      <c r="J3" s="63">
        <v>88</v>
      </c>
      <c r="K3" s="70"/>
      <c r="L3" s="64">
        <f>IF($G3+$H3&lt;&gt;4,"",IF($G3&gt;$H3,2,IF($G3=$H3,1,0)))</f>
        <v>1</v>
      </c>
      <c r="M3" s="65">
        <f>IF($G3+$H3&lt;&gt;4,"",2-$L3)</f>
        <v>1</v>
      </c>
      <c r="N3" s="6">
        <f>IF(AND(G3&lt;&gt;"",H3&lt;&gt;"",G3+H3&lt;&gt;4),"!!!","")</f>
      </c>
      <c r="O3" s="12">
        <f aca="true" t="shared" si="0" ref="O3:O8">RANK(AA3,$AA$3:$AA$8)</f>
        <v>5</v>
      </c>
      <c r="P3" s="15" t="str">
        <f aca="true" t="shared" si="1" ref="P3:P8">D45</f>
        <v>MTV Bledeln</v>
      </c>
      <c r="Q3" s="12">
        <f aca="true" t="shared" si="2" ref="Q3:Q8">(R3+S3)/2</f>
        <v>10</v>
      </c>
      <c r="R3" s="25">
        <f aca="true" t="shared" si="3" ref="R3:R8">SUMIF($D$3:$D$41,$P3,$L$3:$L$41)+SUMIF($F$3:$F$41,$P3,$M$3:$M$41)</f>
        <v>9</v>
      </c>
      <c r="S3" s="26">
        <f aca="true" t="shared" si="4" ref="S3:S8">SUMIF($D$3:$D$41,$P3,$M$3:$M$41)+SUMIF($F$3:$F$41,$P3,$L$3:$L$41)</f>
        <v>11</v>
      </c>
      <c r="T3" s="12" t="str">
        <f aca="true" t="shared" si="5" ref="T3:T8">R3&amp;" : "&amp;S3</f>
        <v>9 : 11</v>
      </c>
      <c r="U3" s="25">
        <f aca="true" t="shared" si="6" ref="U3:U8">SUMIF($D$3:$D$41,$P3,$G$3:$G$41)+SUMIF($F$3:$F$41,$P3,$H$3:$H$41)</f>
        <v>20</v>
      </c>
      <c r="V3" s="26">
        <f aca="true" t="shared" si="7" ref="V3:V8">SUMIF($D$3:$D$41,$P3,$H$3:$H$41)+SUMIF($F$3:$F$41,$P3,$G$3:$G$41)</f>
        <v>20</v>
      </c>
      <c r="W3" s="12" t="str">
        <f aca="true" t="shared" si="8" ref="W3:W8">U3&amp;" : "&amp;V3</f>
        <v>20 : 20</v>
      </c>
      <c r="X3" s="25">
        <f aca="true" t="shared" si="9" ref="X3:X8">SUMIF($D$3:$D$41,$P3,$I$3:$I$41)+SUMIF($F$3:$F$41,$P3,$J$3:$J$41)</f>
        <v>842</v>
      </c>
      <c r="Y3" s="26">
        <f aca="true" t="shared" si="10" ref="Y3:Y8">SUMIF($D$3:$D$41,$P3,$J$3:$J$41)+SUMIF($F$3:$F$41,$P3,$I$3:$I$41)</f>
        <v>804</v>
      </c>
      <c r="Z3" s="12" t="str">
        <f aca="true" t="shared" si="11" ref="Z3:Z8">X3&amp;" : "&amp;Y3</f>
        <v>842 : 804</v>
      </c>
      <c r="AA3" s="27">
        <f aca="true" t="shared" si="12" ref="AA3:AA8">R3*1000000000+(R3-S3)*10000000+(U3-V3)*10000+(X3-Y3)-ROW(P3)/100</f>
        <v>8980000037.97</v>
      </c>
      <c r="AB3" s="7"/>
      <c r="AC3" s="58">
        <v>1</v>
      </c>
      <c r="AD3" s="59" t="str">
        <f>VLOOKUP($AC3,$O$3:$P$8,2,FALSE)</f>
        <v>TSV Sibbesse</v>
      </c>
      <c r="AE3" s="58">
        <f aca="true" t="shared" si="13" ref="AE3:AE8">VLOOKUP($AC3,$O$3:$Z$8,3,FALSE)</f>
        <v>10</v>
      </c>
      <c r="AF3" s="58" t="str">
        <f aca="true" t="shared" si="14" ref="AF3:AF8">VLOOKUP($AC3,$O$3:$Z$8,6,FALSE)</f>
        <v>15 : 5</v>
      </c>
      <c r="AG3" s="58" t="str">
        <f aca="true" t="shared" si="15" ref="AG3:AG8">VLOOKUP($AC3,$O$3:$Z$8,9,FALSE)</f>
        <v>28 : 12</v>
      </c>
      <c r="AH3" s="58" t="str">
        <f aca="true" t="shared" si="16" ref="AH3:AH8">VLOOKUP($AC3,$O$3:$Z$8,12,FALSE)</f>
        <v>931 : 758</v>
      </c>
      <c r="AI3"/>
    </row>
    <row r="4" spans="1:35" ht="12.75" customHeight="1">
      <c r="A4" s="51">
        <v>2</v>
      </c>
      <c r="B4" s="73" t="s">
        <v>66</v>
      </c>
      <c r="C4" s="74" t="s">
        <v>97</v>
      </c>
      <c r="D4" s="97" t="s">
        <v>57</v>
      </c>
      <c r="E4" s="33" t="s">
        <v>2</v>
      </c>
      <c r="F4" s="54" t="s">
        <v>60</v>
      </c>
      <c r="G4" s="60">
        <v>4</v>
      </c>
      <c r="H4" s="61">
        <v>0</v>
      </c>
      <c r="I4" s="62">
        <v>100</v>
      </c>
      <c r="J4" s="63">
        <v>0</v>
      </c>
      <c r="K4" s="71"/>
      <c r="L4" s="64">
        <f>IF($G4+$H4&lt;&gt;4,"",IF($G4&gt;$H4,2,IF($G4=$H4,1,0)))</f>
        <v>2</v>
      </c>
      <c r="M4" s="65">
        <f>IF($G4+$H4&lt;&gt;4,"",2-$L4)</f>
        <v>0</v>
      </c>
      <c r="N4" s="6">
        <f>IF(AND(G4&lt;&gt;"",H4&lt;&gt;"",G4+H4&lt;&gt;4),"!!!","")</f>
      </c>
      <c r="O4" s="12">
        <f t="shared" si="0"/>
        <v>2</v>
      </c>
      <c r="P4" s="15" t="str">
        <f t="shared" si="1"/>
        <v>VfV Hildesheim</v>
      </c>
      <c r="Q4" s="12">
        <f t="shared" si="2"/>
        <v>10</v>
      </c>
      <c r="R4" s="25">
        <f t="shared" si="3"/>
        <v>12</v>
      </c>
      <c r="S4" s="26">
        <f t="shared" si="4"/>
        <v>8</v>
      </c>
      <c r="T4" s="12" t="str">
        <f t="shared" si="5"/>
        <v>12 : 8</v>
      </c>
      <c r="U4" s="25">
        <f t="shared" si="6"/>
        <v>24</v>
      </c>
      <c r="V4" s="26">
        <f t="shared" si="7"/>
        <v>16</v>
      </c>
      <c r="W4" s="12" t="str">
        <f t="shared" si="8"/>
        <v>24 : 16</v>
      </c>
      <c r="X4" s="25">
        <f t="shared" si="9"/>
        <v>887</v>
      </c>
      <c r="Y4" s="26">
        <f t="shared" si="10"/>
        <v>851</v>
      </c>
      <c r="Z4" s="12" t="str">
        <f t="shared" si="11"/>
        <v>887 : 851</v>
      </c>
      <c r="AA4" s="27">
        <f t="shared" si="12"/>
        <v>12040080035.96</v>
      </c>
      <c r="AB4" s="7"/>
      <c r="AC4" s="58">
        <v>2</v>
      </c>
      <c r="AD4" s="59" t="str">
        <f>VLOOKUP($AC4,$O$3:$Z$8,2,FALSE)</f>
        <v>VfV Hildesheim</v>
      </c>
      <c r="AE4" s="58">
        <f t="shared" si="13"/>
        <v>10</v>
      </c>
      <c r="AF4" s="58" t="str">
        <f t="shared" si="14"/>
        <v>12 : 8</v>
      </c>
      <c r="AG4" s="58" t="str">
        <f t="shared" si="15"/>
        <v>24 : 16</v>
      </c>
      <c r="AH4" s="58" t="str">
        <f t="shared" si="16"/>
        <v>887 : 851</v>
      </c>
      <c r="AI4"/>
    </row>
    <row r="5" spans="1:35" ht="12.75" customHeight="1">
      <c r="A5" s="51">
        <v>3</v>
      </c>
      <c r="B5" s="73" t="s">
        <v>72</v>
      </c>
      <c r="C5" s="74" t="s">
        <v>73</v>
      </c>
      <c r="D5" s="54" t="s">
        <v>123</v>
      </c>
      <c r="E5" s="33" t="s">
        <v>2</v>
      </c>
      <c r="F5" s="54" t="s">
        <v>61</v>
      </c>
      <c r="G5" s="60">
        <v>2</v>
      </c>
      <c r="H5" s="61">
        <v>2</v>
      </c>
      <c r="I5" s="62">
        <v>84</v>
      </c>
      <c r="J5" s="63">
        <v>86</v>
      </c>
      <c r="K5" s="71"/>
      <c r="L5" s="64">
        <f>IF($G5+$H5&lt;&gt;4,"",IF($G5&gt;$H5,2,IF($G5=$H5,1,0)))</f>
        <v>1</v>
      </c>
      <c r="M5" s="65">
        <f>IF($G5+$H5&lt;&gt;4,"",2-$L5)</f>
        <v>1</v>
      </c>
      <c r="N5" s="6">
        <f>IF(AND(G5&lt;&gt;"",H5&lt;&gt;"",G5+H5&lt;&gt;4),"!!!","")</f>
      </c>
      <c r="O5" s="12">
        <f t="shared" si="0"/>
        <v>4</v>
      </c>
      <c r="P5" s="15" t="str">
        <f t="shared" si="1"/>
        <v>MTV Bodenburg</v>
      </c>
      <c r="Q5" s="12">
        <f t="shared" si="2"/>
        <v>10</v>
      </c>
      <c r="R5" s="25">
        <f t="shared" si="3"/>
        <v>10</v>
      </c>
      <c r="S5" s="26">
        <f t="shared" si="4"/>
        <v>10</v>
      </c>
      <c r="T5" s="12" t="str">
        <f t="shared" si="5"/>
        <v>10 : 10</v>
      </c>
      <c r="U5" s="25">
        <f t="shared" si="6"/>
        <v>21</v>
      </c>
      <c r="V5" s="26">
        <f t="shared" si="7"/>
        <v>19</v>
      </c>
      <c r="W5" s="12" t="str">
        <f t="shared" si="8"/>
        <v>21 : 19</v>
      </c>
      <c r="X5" s="25">
        <f t="shared" si="9"/>
        <v>888</v>
      </c>
      <c r="Y5" s="26">
        <f t="shared" si="10"/>
        <v>829</v>
      </c>
      <c r="Z5" s="12" t="str">
        <f t="shared" si="11"/>
        <v>888 : 829</v>
      </c>
      <c r="AA5" s="27">
        <f t="shared" si="12"/>
        <v>10000020058.95</v>
      </c>
      <c r="AB5" s="7"/>
      <c r="AC5" s="58">
        <v>3</v>
      </c>
      <c r="AD5" s="59" t="str">
        <f>VLOOKUP($AC5,$O$3:$Z$8,2,FALSE)</f>
        <v>MTV Banteln</v>
      </c>
      <c r="AE5" s="58">
        <f t="shared" si="13"/>
        <v>10</v>
      </c>
      <c r="AF5" s="58" t="str">
        <f t="shared" si="14"/>
        <v>11 : 9</v>
      </c>
      <c r="AG5" s="58" t="str">
        <f t="shared" si="15"/>
        <v>18 : 22</v>
      </c>
      <c r="AH5" s="58" t="str">
        <f t="shared" si="16"/>
        <v>832 : 894</v>
      </c>
      <c r="AI5"/>
    </row>
    <row r="6" spans="1:35" ht="12.75" customHeight="1">
      <c r="A6" s="50"/>
      <c r="B6" s="40"/>
      <c r="C6" s="41"/>
      <c r="D6" s="55"/>
      <c r="E6" s="34"/>
      <c r="F6" s="55"/>
      <c r="G6" s="66"/>
      <c r="H6" s="67"/>
      <c r="I6" s="68"/>
      <c r="J6" s="69"/>
      <c r="K6" s="72"/>
      <c r="L6" s="66"/>
      <c r="M6" s="69"/>
      <c r="N6" s="6"/>
      <c r="O6" s="12">
        <f t="shared" si="0"/>
        <v>1</v>
      </c>
      <c r="P6" s="15" t="str">
        <f t="shared" si="1"/>
        <v>TSV Sibbesse</v>
      </c>
      <c r="Q6" s="12">
        <f t="shared" si="2"/>
        <v>10</v>
      </c>
      <c r="R6" s="25">
        <f t="shared" si="3"/>
        <v>15</v>
      </c>
      <c r="S6" s="26">
        <f t="shared" si="4"/>
        <v>5</v>
      </c>
      <c r="T6" s="12" t="str">
        <f t="shared" si="5"/>
        <v>15 : 5</v>
      </c>
      <c r="U6" s="25">
        <f t="shared" si="6"/>
        <v>28</v>
      </c>
      <c r="V6" s="26">
        <f t="shared" si="7"/>
        <v>12</v>
      </c>
      <c r="W6" s="12" t="str">
        <f t="shared" si="8"/>
        <v>28 : 12</v>
      </c>
      <c r="X6" s="25">
        <f t="shared" si="9"/>
        <v>931</v>
      </c>
      <c r="Y6" s="26">
        <f t="shared" si="10"/>
        <v>758</v>
      </c>
      <c r="Z6" s="12" t="str">
        <f t="shared" si="11"/>
        <v>931 : 758</v>
      </c>
      <c r="AA6" s="27">
        <f t="shared" si="12"/>
        <v>15100160172.94</v>
      </c>
      <c r="AB6" s="7"/>
      <c r="AC6" s="58">
        <v>4</v>
      </c>
      <c r="AD6" s="59" t="str">
        <f>VLOOKUP($AC6,$O$3:$Z$8,2,FALSE)</f>
        <v>MTV Bodenburg</v>
      </c>
      <c r="AE6" s="58">
        <f t="shared" si="13"/>
        <v>10</v>
      </c>
      <c r="AF6" s="58" t="str">
        <f t="shared" si="14"/>
        <v>10 : 10</v>
      </c>
      <c r="AG6" s="58" t="str">
        <f t="shared" si="15"/>
        <v>21 : 19</v>
      </c>
      <c r="AH6" s="58" t="str">
        <f t="shared" si="16"/>
        <v>888 : 829</v>
      </c>
      <c r="AI6"/>
    </row>
    <row r="7" spans="1:35" ht="12.75" customHeight="1">
      <c r="A7" s="51">
        <v>4</v>
      </c>
      <c r="B7" s="73" t="s">
        <v>67</v>
      </c>
      <c r="C7" s="74" t="s">
        <v>102</v>
      </c>
      <c r="D7" s="54" t="s">
        <v>60</v>
      </c>
      <c r="E7" s="33" t="s">
        <v>2</v>
      </c>
      <c r="F7" s="54" t="s">
        <v>58</v>
      </c>
      <c r="G7" s="60">
        <v>0</v>
      </c>
      <c r="H7" s="61">
        <v>4</v>
      </c>
      <c r="I7" s="62">
        <v>55</v>
      </c>
      <c r="J7" s="63">
        <v>100</v>
      </c>
      <c r="K7" s="71"/>
      <c r="L7" s="64">
        <f>IF($G7+$H7&lt;&gt;4,"",IF($G7&gt;$H7,2,IF($G7=$H7,1,0)))</f>
        <v>0</v>
      </c>
      <c r="M7" s="65">
        <f>IF($G7+$H7&lt;&gt;4,"",2-$L7)</f>
        <v>2</v>
      </c>
      <c r="N7" s="6">
        <f>IF(AND(G7&lt;&gt;"",H7&lt;&gt;"",G7+H7&lt;&gt;4),"!!!","")</f>
      </c>
      <c r="O7" s="12">
        <f t="shared" si="0"/>
        <v>6</v>
      </c>
      <c r="P7" s="15" t="str">
        <f t="shared" si="1"/>
        <v>MTV SG Borsum/ Harsum II</v>
      </c>
      <c r="Q7" s="12">
        <f t="shared" si="2"/>
        <v>10</v>
      </c>
      <c r="R7" s="25">
        <f t="shared" si="3"/>
        <v>3</v>
      </c>
      <c r="S7" s="26">
        <f t="shared" si="4"/>
        <v>17</v>
      </c>
      <c r="T7" s="12" t="str">
        <f t="shared" si="5"/>
        <v>3 : 17</v>
      </c>
      <c r="U7" s="25">
        <f t="shared" si="6"/>
        <v>9</v>
      </c>
      <c r="V7" s="26">
        <f t="shared" si="7"/>
        <v>31</v>
      </c>
      <c r="W7" s="12" t="str">
        <f t="shared" si="8"/>
        <v>9 : 31</v>
      </c>
      <c r="X7" s="25">
        <f t="shared" si="9"/>
        <v>701</v>
      </c>
      <c r="Y7" s="26">
        <f t="shared" si="10"/>
        <v>945</v>
      </c>
      <c r="Z7" s="12" t="str">
        <f t="shared" si="11"/>
        <v>701 : 945</v>
      </c>
      <c r="AA7" s="27">
        <f t="shared" si="12"/>
        <v>2859779755.93</v>
      </c>
      <c r="AB7" s="7"/>
      <c r="AC7" s="58">
        <v>5</v>
      </c>
      <c r="AD7" s="59" t="str">
        <f>VLOOKUP($AC7,$O$3:$Z$8,2,FALSE)</f>
        <v>MTV Bledeln</v>
      </c>
      <c r="AE7" s="58">
        <f t="shared" si="13"/>
        <v>10</v>
      </c>
      <c r="AF7" s="58" t="str">
        <f t="shared" si="14"/>
        <v>9 : 11</v>
      </c>
      <c r="AG7" s="58" t="str">
        <f t="shared" si="15"/>
        <v>20 : 20</v>
      </c>
      <c r="AH7" s="58" t="str">
        <f t="shared" si="16"/>
        <v>842 : 804</v>
      </c>
      <c r="AI7"/>
    </row>
    <row r="8" spans="1:35" ht="12.75" customHeight="1">
      <c r="A8" s="51">
        <v>5</v>
      </c>
      <c r="B8" s="73" t="s">
        <v>66</v>
      </c>
      <c r="C8" s="74" t="s">
        <v>77</v>
      </c>
      <c r="D8" s="97" t="s">
        <v>57</v>
      </c>
      <c r="E8" s="33" t="s">
        <v>2</v>
      </c>
      <c r="F8" s="54" t="s">
        <v>123</v>
      </c>
      <c r="G8" s="60">
        <v>4</v>
      </c>
      <c r="H8" s="61">
        <v>0</v>
      </c>
      <c r="I8" s="62">
        <v>100</v>
      </c>
      <c r="J8" s="63">
        <v>60</v>
      </c>
      <c r="K8" s="71"/>
      <c r="L8" s="64">
        <f>IF($G8+$H8&lt;&gt;4,"",IF($G8&gt;$H8,2,IF($G8=$H8,1,0)))</f>
        <v>2</v>
      </c>
      <c r="M8" s="65">
        <f>IF($G8+$H8&lt;&gt;4,"",2-$L8)</f>
        <v>0</v>
      </c>
      <c r="N8" s="6">
        <f>IF(AND(G8&lt;&gt;"",H8&lt;&gt;"",G8+H8&lt;&gt;4),"!!!","")</f>
      </c>
      <c r="O8" s="12">
        <f t="shared" si="0"/>
        <v>3</v>
      </c>
      <c r="P8" s="15" t="str">
        <f t="shared" si="1"/>
        <v>MTV Banteln</v>
      </c>
      <c r="Q8" s="12">
        <f t="shared" si="2"/>
        <v>10</v>
      </c>
      <c r="R8" s="25">
        <f t="shared" si="3"/>
        <v>11</v>
      </c>
      <c r="S8" s="26">
        <f t="shared" si="4"/>
        <v>9</v>
      </c>
      <c r="T8" s="12" t="str">
        <f t="shared" si="5"/>
        <v>11 : 9</v>
      </c>
      <c r="U8" s="25">
        <f t="shared" si="6"/>
        <v>18</v>
      </c>
      <c r="V8" s="26">
        <f t="shared" si="7"/>
        <v>22</v>
      </c>
      <c r="W8" s="12" t="str">
        <f t="shared" si="8"/>
        <v>18 : 22</v>
      </c>
      <c r="X8" s="25">
        <f t="shared" si="9"/>
        <v>832</v>
      </c>
      <c r="Y8" s="26">
        <f t="shared" si="10"/>
        <v>894</v>
      </c>
      <c r="Z8" s="12" t="str">
        <f t="shared" si="11"/>
        <v>832 : 894</v>
      </c>
      <c r="AA8" s="27">
        <f t="shared" si="12"/>
        <v>11019959937.92</v>
      </c>
      <c r="AB8" s="7"/>
      <c r="AC8" s="58">
        <v>6</v>
      </c>
      <c r="AD8" s="59" t="str">
        <f>VLOOKUP($AC8,$O$3:$Z$8,2,FALSE)</f>
        <v>MTV SG Borsum/ Harsum II</v>
      </c>
      <c r="AE8" s="58">
        <f t="shared" si="13"/>
        <v>10</v>
      </c>
      <c r="AF8" s="58" t="str">
        <f t="shared" si="14"/>
        <v>3 : 17</v>
      </c>
      <c r="AG8" s="58" t="str">
        <f t="shared" si="15"/>
        <v>9 : 31</v>
      </c>
      <c r="AH8" s="58" t="str">
        <f t="shared" si="16"/>
        <v>701 : 945</v>
      </c>
      <c r="AI8"/>
    </row>
    <row r="9" spans="1:29" ht="12.75" customHeight="1">
      <c r="A9" s="51">
        <v>6</v>
      </c>
      <c r="B9" s="73" t="s">
        <v>100</v>
      </c>
      <c r="C9" s="74" t="s">
        <v>101</v>
      </c>
      <c r="D9" s="54" t="s">
        <v>61</v>
      </c>
      <c r="E9" s="33" t="s">
        <v>2</v>
      </c>
      <c r="F9" s="54" t="s">
        <v>56</v>
      </c>
      <c r="G9" s="60">
        <v>2</v>
      </c>
      <c r="H9" s="61">
        <v>2</v>
      </c>
      <c r="I9" s="62">
        <v>85</v>
      </c>
      <c r="J9" s="63">
        <v>79</v>
      </c>
      <c r="K9" s="71"/>
      <c r="L9" s="64">
        <f>IF($G9+$H9&lt;&gt;4,"",IF($G9&gt;$H9,2,IF($G9=$H9,1,0)))</f>
        <v>1</v>
      </c>
      <c r="M9" s="65">
        <f>IF($G9+$H9&lt;&gt;4,"",2-$L9)</f>
        <v>1</v>
      </c>
      <c r="N9" s="6">
        <f>IF(AND(G9&lt;&gt;"",H9&lt;&gt;"",G9+H9&lt;&gt;4),"!!!","")</f>
      </c>
      <c r="O9" s="10"/>
      <c r="P9" s="10"/>
      <c r="Q9" s="10"/>
      <c r="R9" s="10"/>
      <c r="S9" s="10"/>
      <c r="T9" s="10"/>
      <c r="U9" s="10"/>
      <c r="V9" s="10"/>
      <c r="W9" s="10"/>
      <c r="X9" s="7"/>
      <c r="Y9" s="7"/>
      <c r="Z9" s="7"/>
      <c r="AA9" s="7"/>
      <c r="AB9" s="7"/>
      <c r="AC9" s="20"/>
    </row>
    <row r="10" spans="1:34" ht="12.75" customHeight="1">
      <c r="A10" s="50"/>
      <c r="B10" s="40"/>
      <c r="C10" s="41"/>
      <c r="D10" s="55"/>
      <c r="E10" s="34"/>
      <c r="F10" s="55"/>
      <c r="G10" s="66"/>
      <c r="H10" s="67"/>
      <c r="I10" s="68"/>
      <c r="J10" s="69"/>
      <c r="K10" s="72"/>
      <c r="L10" s="66"/>
      <c r="M10" s="69"/>
      <c r="N10" s="6"/>
      <c r="O10" s="10"/>
      <c r="P10" s="10"/>
      <c r="Q10" s="10"/>
      <c r="R10" s="10"/>
      <c r="S10" s="10"/>
      <c r="T10" s="10"/>
      <c r="U10" s="10"/>
      <c r="V10" s="10"/>
      <c r="W10" s="10"/>
      <c r="X10" s="7"/>
      <c r="Y10" s="7"/>
      <c r="Z10" s="7"/>
      <c r="AA10" s="7"/>
      <c r="AB10" s="7"/>
      <c r="AC10" s="90" t="s">
        <v>10</v>
      </c>
      <c r="AF10" s="91">
        <f>SUM(R$3:S8)/2</f>
        <v>60</v>
      </c>
      <c r="AG10" s="91">
        <f>SUM(U$3:V8)/2</f>
        <v>120</v>
      </c>
      <c r="AH10" s="91">
        <f>SUM(X$3:Y8)/2</f>
        <v>5081</v>
      </c>
    </row>
    <row r="11" spans="1:29" ht="12.75" customHeight="1">
      <c r="A11" s="51">
        <v>7</v>
      </c>
      <c r="B11" s="73" t="s">
        <v>66</v>
      </c>
      <c r="C11" s="74">
        <v>41575</v>
      </c>
      <c r="D11" s="54" t="s">
        <v>58</v>
      </c>
      <c r="E11" s="33" t="s">
        <v>2</v>
      </c>
      <c r="F11" s="54" t="s">
        <v>61</v>
      </c>
      <c r="G11" s="60">
        <v>1</v>
      </c>
      <c r="H11" s="61">
        <v>3</v>
      </c>
      <c r="I11" s="62">
        <v>87</v>
      </c>
      <c r="J11" s="63">
        <v>93</v>
      </c>
      <c r="K11" s="71"/>
      <c r="L11" s="64">
        <f>IF($G11+$H11&lt;&gt;4,"",IF($G11&gt;$H11,2,IF($G11=$H11,1,0)))</f>
        <v>0</v>
      </c>
      <c r="M11" s="65">
        <f>IF($G11+$H11&lt;&gt;4,"",2-$L11)</f>
        <v>2</v>
      </c>
      <c r="N11" s="6">
        <f>IF(AND(G11&lt;&gt;"",H11&lt;&gt;"",G11+H11&lt;&gt;4),"!!!","")</f>
      </c>
      <c r="O11" s="10"/>
      <c r="P11" s="10"/>
      <c r="Q11" s="10"/>
      <c r="R11" s="10"/>
      <c r="S11" s="10"/>
      <c r="T11" s="10"/>
      <c r="U11" s="10"/>
      <c r="V11" s="10"/>
      <c r="W11" s="10"/>
      <c r="X11" s="7"/>
      <c r="Y11" s="7"/>
      <c r="Z11" s="7"/>
      <c r="AA11" s="7"/>
      <c r="AB11" s="7"/>
      <c r="AC11" s="20"/>
    </row>
    <row r="12" spans="1:28" ht="12.75" customHeight="1">
      <c r="A12" s="51">
        <v>8</v>
      </c>
      <c r="B12" s="73" t="s">
        <v>72</v>
      </c>
      <c r="C12" s="74" t="s">
        <v>78</v>
      </c>
      <c r="D12" s="54" t="s">
        <v>123</v>
      </c>
      <c r="E12" s="33" t="s">
        <v>2</v>
      </c>
      <c r="F12" s="54" t="s">
        <v>60</v>
      </c>
      <c r="G12" s="60">
        <v>3</v>
      </c>
      <c r="H12" s="61">
        <v>1</v>
      </c>
      <c r="I12" s="62">
        <v>100</v>
      </c>
      <c r="J12" s="63">
        <v>87</v>
      </c>
      <c r="K12" s="71"/>
      <c r="L12" s="64">
        <f>IF($G12+$H12&lt;&gt;4,"",IF($G12&gt;$H12,2,IF($G12=$H12,1,0)))</f>
        <v>2</v>
      </c>
      <c r="M12" s="65">
        <f>IF($G12+$H12&lt;&gt;4,"",2-$L12)</f>
        <v>0</v>
      </c>
      <c r="N12" s="6">
        <f>IF(AND(G12&lt;&gt;"",H12&lt;&gt;"",G12+H12&lt;&gt;4),"!!!","")</f>
      </c>
      <c r="O12" s="10"/>
      <c r="P12" s="10"/>
      <c r="Q12" s="10"/>
      <c r="R12" s="10"/>
      <c r="S12" s="10"/>
      <c r="T12" s="10"/>
      <c r="U12" s="10"/>
      <c r="V12" s="10"/>
      <c r="W12" s="10"/>
      <c r="X12" s="7"/>
      <c r="Y12" s="7"/>
      <c r="Z12" s="7"/>
      <c r="AA12" s="7"/>
      <c r="AB12" s="7"/>
    </row>
    <row r="13" spans="1:28" ht="12.75" customHeight="1">
      <c r="A13" s="51">
        <v>9</v>
      </c>
      <c r="B13" s="73" t="s">
        <v>67</v>
      </c>
      <c r="C13" s="74" t="s">
        <v>124</v>
      </c>
      <c r="D13" s="54" t="s">
        <v>56</v>
      </c>
      <c r="E13" s="33" t="s">
        <v>2</v>
      </c>
      <c r="F13" s="97" t="s">
        <v>57</v>
      </c>
      <c r="G13" s="60">
        <v>2</v>
      </c>
      <c r="H13" s="61">
        <v>2</v>
      </c>
      <c r="I13" s="62">
        <v>95</v>
      </c>
      <c r="J13" s="63">
        <v>85</v>
      </c>
      <c r="K13" s="71"/>
      <c r="L13" s="64">
        <f>IF($G13+$H13&lt;&gt;4,"",IF($G13&gt;$H13,2,IF($G13=$H13,1,0)))</f>
        <v>1</v>
      </c>
      <c r="M13" s="65">
        <f>IF($G13+$H13&lt;&gt;4,"",2-$L13)</f>
        <v>1</v>
      </c>
      <c r="N13" s="6">
        <f>IF(AND(G13&lt;&gt;"",H13&lt;&gt;"",G13+H13&lt;&gt;4),"!!!","")</f>
      </c>
      <c r="O13" s="10"/>
      <c r="P13" s="10"/>
      <c r="Q13" s="10"/>
      <c r="R13" s="10"/>
      <c r="S13" s="10"/>
      <c r="T13" s="10"/>
      <c r="U13" s="10"/>
      <c r="V13" s="10"/>
      <c r="W13" s="10"/>
      <c r="X13" s="7"/>
      <c r="Y13" s="7"/>
      <c r="Z13" s="7"/>
      <c r="AA13" s="7"/>
      <c r="AB13" s="7"/>
    </row>
    <row r="14" spans="1:28" ht="12.75" customHeight="1">
      <c r="A14" s="42"/>
      <c r="B14" s="43"/>
      <c r="C14" s="41"/>
      <c r="D14" s="55"/>
      <c r="E14" s="35"/>
      <c r="F14" s="55"/>
      <c r="G14" s="66"/>
      <c r="H14" s="67"/>
      <c r="I14" s="68"/>
      <c r="J14" s="69"/>
      <c r="K14" s="72"/>
      <c r="L14" s="66"/>
      <c r="M14" s="69"/>
      <c r="N14" s="6"/>
      <c r="O14" s="10"/>
      <c r="P14" s="10"/>
      <c r="Q14" s="10"/>
      <c r="R14" s="10"/>
      <c r="S14" s="10"/>
      <c r="T14" s="10"/>
      <c r="U14" s="10"/>
      <c r="V14" s="10"/>
      <c r="W14" s="10"/>
      <c r="X14" s="7"/>
      <c r="Y14" s="7"/>
      <c r="Z14" s="7"/>
      <c r="AA14" s="7"/>
      <c r="AB14" s="7"/>
    </row>
    <row r="15" spans="1:28" ht="12.75" customHeight="1">
      <c r="A15" s="51">
        <v>10</v>
      </c>
      <c r="B15" s="73" t="s">
        <v>67</v>
      </c>
      <c r="C15" s="74" t="s">
        <v>105</v>
      </c>
      <c r="D15" s="54" t="s">
        <v>60</v>
      </c>
      <c r="E15" s="33" t="s">
        <v>2</v>
      </c>
      <c r="F15" s="54" t="s">
        <v>56</v>
      </c>
      <c r="G15" s="60">
        <v>1</v>
      </c>
      <c r="H15" s="61">
        <v>3</v>
      </c>
      <c r="I15" s="62">
        <v>84</v>
      </c>
      <c r="J15" s="63">
        <v>96</v>
      </c>
      <c r="K15" s="71"/>
      <c r="L15" s="64">
        <f>IF($G15+$H15&lt;&gt;4,"",IF($G15&gt;$H15,2,IF($G15=$H15,1,0)))</f>
        <v>0</v>
      </c>
      <c r="M15" s="65">
        <f>IF($G15+$H15&lt;&gt;4,"",2-$L15)</f>
        <v>2</v>
      </c>
      <c r="N15" s="6">
        <f>IF(AND(G15&lt;&gt;"",H15&lt;&gt;"",G15+H15&lt;&gt;4),"!!!","")</f>
      </c>
      <c r="O15" s="10"/>
      <c r="P15" s="10"/>
      <c r="Q15" s="10"/>
      <c r="R15" s="10"/>
      <c r="S15" s="10"/>
      <c r="T15" s="10"/>
      <c r="U15" s="10"/>
      <c r="V15" s="10"/>
      <c r="W15" s="10"/>
      <c r="X15" s="7"/>
      <c r="Y15" s="7"/>
      <c r="Z15" s="7"/>
      <c r="AA15" s="7"/>
      <c r="AB15" s="7"/>
    </row>
    <row r="16" spans="1:28" ht="12.75" customHeight="1">
      <c r="A16" s="51">
        <v>11</v>
      </c>
      <c r="B16" s="73" t="s">
        <v>66</v>
      </c>
      <c r="C16" s="74" t="s">
        <v>80</v>
      </c>
      <c r="D16" s="97" t="s">
        <v>57</v>
      </c>
      <c r="E16" s="33" t="s">
        <v>2</v>
      </c>
      <c r="F16" s="54" t="s">
        <v>61</v>
      </c>
      <c r="G16" s="60">
        <v>1</v>
      </c>
      <c r="H16" s="61">
        <v>3</v>
      </c>
      <c r="I16" s="62">
        <v>62</v>
      </c>
      <c r="J16" s="63">
        <v>95</v>
      </c>
      <c r="K16" s="71"/>
      <c r="L16" s="64">
        <f>IF($G16+$H16&lt;&gt;4,"",IF($G16&gt;$H16,2,IF($G16=$H16,1,0)))</f>
        <v>0</v>
      </c>
      <c r="M16" s="65">
        <f>IF($G16+$H16&lt;&gt;4,"",2-$L16)</f>
        <v>2</v>
      </c>
      <c r="N16" s="6">
        <f>IF(AND(G16&lt;&gt;"",H16&lt;&gt;"",G16+H16&lt;&gt;4),"!!!","")</f>
      </c>
      <c r="O16" s="10"/>
      <c r="P16" s="10"/>
      <c r="Q16" s="10"/>
      <c r="R16" s="10"/>
      <c r="S16" s="10"/>
      <c r="T16" s="10"/>
      <c r="U16" s="10"/>
      <c r="V16" s="10"/>
      <c r="W16" s="10"/>
      <c r="X16" s="7"/>
      <c r="Y16" s="7"/>
      <c r="Z16" s="7"/>
      <c r="AA16" s="7"/>
      <c r="AB16" s="7"/>
    </row>
    <row r="17" spans="1:28" ht="12.75" customHeight="1">
      <c r="A17" s="51">
        <v>12</v>
      </c>
      <c r="B17" s="73" t="s">
        <v>66</v>
      </c>
      <c r="C17" s="74">
        <v>41589</v>
      </c>
      <c r="D17" s="54" t="s">
        <v>58</v>
      </c>
      <c r="E17" s="33" t="s">
        <v>2</v>
      </c>
      <c r="F17" s="54" t="s">
        <v>123</v>
      </c>
      <c r="G17" s="60">
        <v>4</v>
      </c>
      <c r="H17" s="61">
        <v>0</v>
      </c>
      <c r="I17" s="62">
        <v>100</v>
      </c>
      <c r="J17" s="63">
        <v>57</v>
      </c>
      <c r="K17" s="71"/>
      <c r="L17" s="64">
        <f>IF($G17+$H17&lt;&gt;4,"",IF($G17&gt;$H17,2,IF($G17=$H17,1,0)))</f>
        <v>2</v>
      </c>
      <c r="M17" s="65">
        <f>IF($G17+$H17&lt;&gt;4,"",2-$L17)</f>
        <v>0</v>
      </c>
      <c r="N17" s="6">
        <f>IF(AND(G17&lt;&gt;"",H17&lt;&gt;"",G17+H17&lt;&gt;4),"!!!","")</f>
      </c>
      <c r="O17" s="10"/>
      <c r="P17" s="10"/>
      <c r="Q17" s="10"/>
      <c r="R17" s="10"/>
      <c r="S17" s="10"/>
      <c r="T17" s="10"/>
      <c r="U17" s="10"/>
      <c r="V17" s="10"/>
      <c r="W17" s="10"/>
      <c r="X17" s="7"/>
      <c r="Y17" s="7"/>
      <c r="Z17" s="7"/>
      <c r="AA17" s="7"/>
      <c r="AB17" s="7"/>
    </row>
    <row r="18" spans="1:28" ht="12.75" customHeight="1">
      <c r="A18" s="50"/>
      <c r="B18" s="40"/>
      <c r="C18" s="41"/>
      <c r="D18" s="55"/>
      <c r="E18" s="34"/>
      <c r="F18" s="55"/>
      <c r="G18" s="66"/>
      <c r="H18" s="67"/>
      <c r="I18" s="68"/>
      <c r="J18" s="69"/>
      <c r="K18" s="72"/>
      <c r="L18" s="66"/>
      <c r="M18" s="69"/>
      <c r="N18" s="6"/>
      <c r="O18" s="10"/>
      <c r="P18" s="10"/>
      <c r="Q18" s="10"/>
      <c r="R18" s="10"/>
      <c r="S18" s="10"/>
      <c r="T18" s="10"/>
      <c r="U18" s="10"/>
      <c r="V18" s="10"/>
      <c r="W18" s="10"/>
      <c r="X18" s="7"/>
      <c r="Y18" s="7"/>
      <c r="Z18" s="7"/>
      <c r="AA18" s="7"/>
      <c r="AB18" s="7"/>
    </row>
    <row r="19" spans="1:28" ht="12.75" customHeight="1">
      <c r="A19" s="51">
        <v>13</v>
      </c>
      <c r="B19" s="73" t="s">
        <v>66</v>
      </c>
      <c r="C19" s="74">
        <v>41603</v>
      </c>
      <c r="D19" s="97" t="s">
        <v>58</v>
      </c>
      <c r="E19" s="33" t="s">
        <v>2</v>
      </c>
      <c r="F19" s="54" t="s">
        <v>57</v>
      </c>
      <c r="G19" s="60">
        <v>2</v>
      </c>
      <c r="H19" s="61">
        <v>2</v>
      </c>
      <c r="I19" s="62">
        <v>97</v>
      </c>
      <c r="J19" s="63">
        <v>89</v>
      </c>
      <c r="K19" s="71"/>
      <c r="L19" s="64">
        <f>IF($G19+$H19&lt;&gt;4,"",IF($G19&gt;$H19,2,IF($G19=$H19,1,0)))</f>
        <v>1</v>
      </c>
      <c r="M19" s="65">
        <f>IF($G19+$H19&lt;&gt;4,"",2-$L19)</f>
        <v>1</v>
      </c>
      <c r="N19" s="6">
        <f>IF(AND(G19&lt;&gt;"",H19&lt;&gt;"",G19+H19&lt;&gt;4),"!!!","")</f>
      </c>
      <c r="O19" s="10"/>
      <c r="P19" s="10"/>
      <c r="Q19" s="10"/>
      <c r="R19" s="10"/>
      <c r="S19" s="10"/>
      <c r="T19" s="10"/>
      <c r="U19" s="10"/>
      <c r="V19" s="10"/>
      <c r="W19" s="10"/>
      <c r="X19" s="7"/>
      <c r="Y19" s="7"/>
      <c r="Z19" s="7"/>
      <c r="AA19" s="7"/>
      <c r="AB19" s="7"/>
    </row>
    <row r="20" spans="1:28" ht="12.75" customHeight="1">
      <c r="A20" s="51">
        <v>14</v>
      </c>
      <c r="B20" s="73" t="s">
        <v>72</v>
      </c>
      <c r="C20" s="74" t="s">
        <v>83</v>
      </c>
      <c r="D20" s="54" t="s">
        <v>123</v>
      </c>
      <c r="E20" s="33" t="s">
        <v>2</v>
      </c>
      <c r="F20" s="54" t="s">
        <v>56</v>
      </c>
      <c r="G20" s="60">
        <v>3</v>
      </c>
      <c r="H20" s="61">
        <v>1</v>
      </c>
      <c r="I20" s="62">
        <v>96</v>
      </c>
      <c r="J20" s="63">
        <v>83</v>
      </c>
      <c r="K20" s="71"/>
      <c r="L20" s="64">
        <f>IF($G20+$H20&lt;&gt;4,"",IF($G20&gt;$H20,2,IF($G20=$H20,1,0)))</f>
        <v>2</v>
      </c>
      <c r="M20" s="65">
        <f>IF($G20+$H20&lt;&gt;4,"",2-$L20)</f>
        <v>0</v>
      </c>
      <c r="N20" s="6">
        <f>IF(AND(G20&lt;&gt;"",H20&lt;&gt;"",G20+H20&lt;&gt;4),"!!!","")</f>
      </c>
      <c r="O20" s="10"/>
      <c r="P20" s="10"/>
      <c r="Q20" s="10"/>
      <c r="R20" s="10"/>
      <c r="S20" s="10"/>
      <c r="T20" s="10"/>
      <c r="U20" s="10"/>
      <c r="V20" s="10"/>
      <c r="W20" s="10"/>
      <c r="X20" s="7"/>
      <c r="Y20" s="7"/>
      <c r="Z20" s="7"/>
      <c r="AA20" s="7"/>
      <c r="AB20" s="7"/>
    </row>
    <row r="21" spans="1:28" ht="12.75" customHeight="1">
      <c r="A21" s="51">
        <v>15</v>
      </c>
      <c r="B21" s="73" t="s">
        <v>100</v>
      </c>
      <c r="C21" s="74" t="s">
        <v>121</v>
      </c>
      <c r="D21" s="54" t="s">
        <v>61</v>
      </c>
      <c r="E21" s="33" t="s">
        <v>2</v>
      </c>
      <c r="F21" s="54" t="s">
        <v>60</v>
      </c>
      <c r="G21" s="60">
        <v>4</v>
      </c>
      <c r="H21" s="61">
        <v>0</v>
      </c>
      <c r="I21" s="62">
        <v>100</v>
      </c>
      <c r="J21" s="63">
        <v>68</v>
      </c>
      <c r="K21" s="71"/>
      <c r="L21" s="64">
        <f>IF($G21+$H21&lt;&gt;4,"",IF($G21&gt;$H21,2,IF($G21=$H21,1,0)))</f>
        <v>2</v>
      </c>
      <c r="M21" s="65">
        <f>IF($G21+$H21&lt;&gt;4,"",2-$L21)</f>
        <v>0</v>
      </c>
      <c r="N21" s="6">
        <f>IF(AND(G21&lt;&gt;"",H21&lt;&gt;"",G21+H21&lt;&gt;4),"!!!","")</f>
      </c>
      <c r="O21" s="10"/>
      <c r="P21" s="10"/>
      <c r="Q21" s="10"/>
      <c r="R21" s="10"/>
      <c r="S21" s="10"/>
      <c r="T21" s="10"/>
      <c r="U21" s="10"/>
      <c r="V21" s="10"/>
      <c r="W21" s="10"/>
      <c r="X21" s="7"/>
      <c r="Y21" s="7"/>
      <c r="Z21" s="7"/>
      <c r="AA21" s="7"/>
      <c r="AB21" s="7"/>
    </row>
    <row r="22" spans="1:14" ht="12.75" customHeight="1">
      <c r="A22" s="50"/>
      <c r="B22" s="40"/>
      <c r="C22" s="41"/>
      <c r="D22" s="55"/>
      <c r="E22" s="34"/>
      <c r="F22" s="55"/>
      <c r="G22" s="66"/>
      <c r="H22" s="67"/>
      <c r="I22" s="68"/>
      <c r="J22" s="69"/>
      <c r="K22" s="72"/>
      <c r="L22" s="66"/>
      <c r="M22" s="69"/>
      <c r="N22" s="6"/>
    </row>
    <row r="23" spans="1:34" ht="12.75" customHeight="1">
      <c r="A23" s="51">
        <v>16</v>
      </c>
      <c r="B23" s="73" t="s">
        <v>66</v>
      </c>
      <c r="C23" s="74">
        <v>41617</v>
      </c>
      <c r="D23" s="54" t="s">
        <v>58</v>
      </c>
      <c r="E23" s="33" t="s">
        <v>2</v>
      </c>
      <c r="F23" s="54" t="s">
        <v>56</v>
      </c>
      <c r="G23" s="60">
        <v>0</v>
      </c>
      <c r="H23" s="61">
        <v>4</v>
      </c>
      <c r="I23" s="62">
        <v>75</v>
      </c>
      <c r="J23" s="63">
        <v>100</v>
      </c>
      <c r="K23" s="71"/>
      <c r="L23" s="64">
        <f>IF($G23+$H23&lt;&gt;4,"",IF($G23&gt;$H23,2,IF($G23=$H23,1,0)))</f>
        <v>0</v>
      </c>
      <c r="M23" s="65">
        <f>IF($G23+$H23&lt;&gt;4,"",2-$L23)</f>
        <v>2</v>
      </c>
      <c r="N23" s="6">
        <f>IF(AND(G23&lt;&gt;"",H23&lt;&gt;"",G23+H23&lt;&gt;4),"!!!","")</f>
      </c>
      <c r="O23" s="11"/>
      <c r="P23" s="11"/>
      <c r="Q23" s="11"/>
      <c r="R23" s="11"/>
      <c r="S23" s="11"/>
      <c r="T23" s="11"/>
      <c r="U23" s="11"/>
      <c r="V23" s="11"/>
      <c r="W23" s="11"/>
      <c r="X23" s="8"/>
      <c r="Y23" s="8"/>
      <c r="Z23" s="8"/>
      <c r="AA23" s="8"/>
      <c r="AB23" s="8"/>
      <c r="AC23" s="3"/>
      <c r="AD23" s="3"/>
      <c r="AE23" s="3"/>
      <c r="AF23" s="3"/>
      <c r="AG23" s="3"/>
      <c r="AH23" s="3"/>
    </row>
    <row r="24" spans="1:14" ht="12.75" customHeight="1">
      <c r="A24" s="51">
        <v>17</v>
      </c>
      <c r="B24" s="73" t="s">
        <v>67</v>
      </c>
      <c r="C24" s="74" t="s">
        <v>108</v>
      </c>
      <c r="D24" s="54" t="s">
        <v>60</v>
      </c>
      <c r="E24" s="33" t="s">
        <v>2</v>
      </c>
      <c r="F24" s="97" t="s">
        <v>57</v>
      </c>
      <c r="G24" s="60">
        <v>1</v>
      </c>
      <c r="H24" s="61">
        <v>3</v>
      </c>
      <c r="I24" s="62">
        <v>84</v>
      </c>
      <c r="J24" s="63">
        <v>91</v>
      </c>
      <c r="K24" s="71">
        <v>100</v>
      </c>
      <c r="L24" s="64">
        <f>IF($G24+$H24&lt;&gt;4,"",IF($G24&gt;$H24,2,IF($G24=$H24,1,0)))</f>
        <v>0</v>
      </c>
      <c r="M24" s="65">
        <f>IF($G24+$H24&lt;&gt;4,"",2-$L24)</f>
        <v>2</v>
      </c>
      <c r="N24" s="6">
        <f>IF(AND(G24&lt;&gt;"",H24&lt;&gt;"",G24+H24&lt;&gt;4),"!!!","")</f>
      </c>
    </row>
    <row r="25" spans="1:14" ht="12.75" customHeight="1">
      <c r="A25" s="51">
        <v>18</v>
      </c>
      <c r="B25" s="73" t="s">
        <v>100</v>
      </c>
      <c r="C25" s="74" t="s">
        <v>107</v>
      </c>
      <c r="D25" s="54" t="s">
        <v>61</v>
      </c>
      <c r="E25" s="33" t="s">
        <v>2</v>
      </c>
      <c r="F25" s="54" t="s">
        <v>123</v>
      </c>
      <c r="G25" s="60">
        <v>4</v>
      </c>
      <c r="H25" s="61">
        <v>0</v>
      </c>
      <c r="I25" s="62">
        <v>101</v>
      </c>
      <c r="J25" s="63">
        <v>75</v>
      </c>
      <c r="K25" s="71"/>
      <c r="L25" s="64">
        <f>IF($G25+$H25&lt;&gt;4,"",IF($G25&gt;$H25,2,IF($G25=$H25,1,0)))</f>
        <v>2</v>
      </c>
      <c r="M25" s="65">
        <f>IF($G25+$H25&lt;&gt;4,"",2-$L25)</f>
        <v>0</v>
      </c>
      <c r="N25" s="6">
        <f>IF(AND(G25&lt;&gt;"",H25&lt;&gt;"",G25+H25&lt;&gt;4),"!!!","")</f>
      </c>
    </row>
    <row r="26" spans="1:14" ht="12.75" customHeight="1">
      <c r="A26" s="42"/>
      <c r="B26" s="43"/>
      <c r="C26" s="41"/>
      <c r="D26" s="56"/>
      <c r="E26" s="41"/>
      <c r="F26" s="56"/>
      <c r="G26" s="66"/>
      <c r="H26" s="67"/>
      <c r="I26" s="68"/>
      <c r="J26" s="69"/>
      <c r="K26" s="72"/>
      <c r="L26" s="66"/>
      <c r="M26" s="69"/>
      <c r="N26" s="6"/>
    </row>
    <row r="27" spans="1:14" ht="12.75" customHeight="1">
      <c r="A27" s="51">
        <v>19</v>
      </c>
      <c r="B27" s="73" t="s">
        <v>66</v>
      </c>
      <c r="C27" s="74">
        <v>41659</v>
      </c>
      <c r="D27" s="54" t="s">
        <v>58</v>
      </c>
      <c r="E27" s="33" t="s">
        <v>2</v>
      </c>
      <c r="F27" s="54" t="s">
        <v>60</v>
      </c>
      <c r="G27" s="60">
        <v>3</v>
      </c>
      <c r="H27" s="61">
        <v>1</v>
      </c>
      <c r="I27" s="62">
        <v>95</v>
      </c>
      <c r="J27" s="63">
        <v>77</v>
      </c>
      <c r="K27" s="71"/>
      <c r="L27" s="64">
        <f>IF($G27+$H27&lt;&gt;4,"",IF($G27&gt;$H27,2,IF($G27=$H27,1,0)))</f>
        <v>2</v>
      </c>
      <c r="M27" s="65">
        <f>IF($G27+$H27&lt;&gt;4,"",2-$L27)</f>
        <v>0</v>
      </c>
      <c r="N27" s="6">
        <f>IF(AND(G27&lt;&gt;"",H27&lt;&gt;"",G27+H27&lt;&gt;4),"!!!","")</f>
      </c>
    </row>
    <row r="28" spans="1:14" ht="12.75" customHeight="1">
      <c r="A28" s="51">
        <v>20</v>
      </c>
      <c r="B28" s="73" t="s">
        <v>72</v>
      </c>
      <c r="C28" s="74" t="s">
        <v>87</v>
      </c>
      <c r="D28" s="54" t="s">
        <v>123</v>
      </c>
      <c r="E28" s="33" t="s">
        <v>2</v>
      </c>
      <c r="F28" s="97" t="s">
        <v>57</v>
      </c>
      <c r="G28" s="60">
        <v>3</v>
      </c>
      <c r="H28" s="61">
        <v>1</v>
      </c>
      <c r="I28" s="62">
        <v>91</v>
      </c>
      <c r="J28" s="63">
        <v>88</v>
      </c>
      <c r="K28" s="71"/>
      <c r="L28" s="64">
        <f>IF($G28+$H28&lt;&gt;4,"",IF($G28&gt;$H28,2,IF($G28=$H28,1,0)))</f>
        <v>2</v>
      </c>
      <c r="M28" s="65">
        <f>IF($G28+$H28&lt;&gt;4,"",2-$L28)</f>
        <v>0</v>
      </c>
      <c r="N28" s="6">
        <f>IF(AND(G28&lt;&gt;"",H28&lt;&gt;"",G28+H28&lt;&gt;4),"!!!","")</f>
      </c>
    </row>
    <row r="29" spans="1:14" ht="12.75" customHeight="1">
      <c r="A29" s="51">
        <v>21</v>
      </c>
      <c r="B29" s="73" t="s">
        <v>67</v>
      </c>
      <c r="C29" s="74" t="s">
        <v>125</v>
      </c>
      <c r="D29" s="54" t="s">
        <v>56</v>
      </c>
      <c r="E29" s="33" t="s">
        <v>2</v>
      </c>
      <c r="F29" s="54" t="s">
        <v>61</v>
      </c>
      <c r="G29" s="60">
        <v>2</v>
      </c>
      <c r="H29" s="61">
        <v>2</v>
      </c>
      <c r="I29" s="62">
        <v>80</v>
      </c>
      <c r="J29" s="63">
        <v>95</v>
      </c>
      <c r="K29" s="71"/>
      <c r="L29" s="64">
        <f>IF($G29+$H29&lt;&gt;4,"",IF($G29&gt;$H29,2,IF($G29=$H29,1,0)))</f>
        <v>1</v>
      </c>
      <c r="M29" s="65">
        <f>IF($G29+$H29&lt;&gt;4,"",2-$L29)</f>
        <v>1</v>
      </c>
      <c r="N29" s="6">
        <f>IF(AND(G29&lt;&gt;"",H29&lt;&gt;"",G29+H29&lt;&gt;4),"!!!","")</f>
      </c>
    </row>
    <row r="30" spans="1:14" ht="12.75" customHeight="1">
      <c r="A30" s="50"/>
      <c r="B30" s="40"/>
      <c r="C30" s="41"/>
      <c r="D30" s="56"/>
      <c r="E30" s="41"/>
      <c r="F30" s="56"/>
      <c r="G30" s="66"/>
      <c r="H30" s="67"/>
      <c r="I30" s="68"/>
      <c r="J30" s="69"/>
      <c r="K30" s="72"/>
      <c r="L30" s="66"/>
      <c r="M30" s="69"/>
      <c r="N30" s="6"/>
    </row>
    <row r="31" spans="1:14" ht="12.75" customHeight="1">
      <c r="A31" s="51">
        <v>22</v>
      </c>
      <c r="B31" s="73" t="s">
        <v>100</v>
      </c>
      <c r="C31" s="74" t="s">
        <v>111</v>
      </c>
      <c r="D31" s="54" t="s">
        <v>61</v>
      </c>
      <c r="E31" s="33" t="s">
        <v>2</v>
      </c>
      <c r="F31" s="54" t="s">
        <v>58</v>
      </c>
      <c r="G31" s="60">
        <v>3</v>
      </c>
      <c r="H31" s="61">
        <v>1</v>
      </c>
      <c r="I31" s="62">
        <v>98</v>
      </c>
      <c r="J31" s="63">
        <v>77</v>
      </c>
      <c r="K31" s="71"/>
      <c r="L31" s="64">
        <f>IF($G31+$H31&lt;&gt;4,"",IF($G31&gt;$H31,2,IF($G31=$H31,1,0)))</f>
        <v>2</v>
      </c>
      <c r="M31" s="65">
        <f>IF($G31+$H31&lt;&gt;4,"",2-$L31)</f>
        <v>0</v>
      </c>
      <c r="N31" s="6">
        <f>IF(AND(G31&lt;&gt;"",H31&lt;&gt;"",G31+H31&lt;&gt;4),"!!!","")</f>
      </c>
    </row>
    <row r="32" spans="1:14" ht="12.75" customHeight="1">
      <c r="A32" s="51">
        <v>23</v>
      </c>
      <c r="B32" s="73" t="s">
        <v>67</v>
      </c>
      <c r="C32" s="74" t="s">
        <v>110</v>
      </c>
      <c r="D32" s="54" t="s">
        <v>60</v>
      </c>
      <c r="E32" s="33" t="s">
        <v>2</v>
      </c>
      <c r="F32" s="54" t="s">
        <v>123</v>
      </c>
      <c r="G32" s="60">
        <v>2</v>
      </c>
      <c r="H32" s="61">
        <v>2</v>
      </c>
      <c r="I32" s="62">
        <v>89</v>
      </c>
      <c r="J32" s="63">
        <v>85</v>
      </c>
      <c r="K32" s="71"/>
      <c r="L32" s="64">
        <f>IF($G32+$H32&lt;&gt;4,"",IF($G32&gt;$H32,2,IF($G32=$H32,1,0)))</f>
        <v>1</v>
      </c>
      <c r="M32" s="65">
        <f>IF($G32+$H32&lt;&gt;4,"",2-$L32)</f>
        <v>1</v>
      </c>
      <c r="N32" s="6">
        <f>IF(AND(G32&lt;&gt;"",H32&lt;&gt;"",G32+H32&lt;&gt;4),"!!!","")</f>
      </c>
    </row>
    <row r="33" spans="1:14" ht="12.75" customHeight="1">
      <c r="A33" s="51">
        <v>24</v>
      </c>
      <c r="B33" s="73" t="s">
        <v>66</v>
      </c>
      <c r="C33" s="74" t="s">
        <v>89</v>
      </c>
      <c r="D33" s="97" t="s">
        <v>57</v>
      </c>
      <c r="E33" s="33" t="s">
        <v>2</v>
      </c>
      <c r="F33" s="54" t="s">
        <v>56</v>
      </c>
      <c r="G33" s="60">
        <v>1</v>
      </c>
      <c r="H33" s="61">
        <v>3</v>
      </c>
      <c r="I33" s="62">
        <v>86</v>
      </c>
      <c r="J33" s="63">
        <v>100</v>
      </c>
      <c r="K33" s="71"/>
      <c r="L33" s="64">
        <f>IF($G33+$H33&lt;&gt;4,"",IF($G33&gt;$H33,2,IF($G33=$H33,1,0)))</f>
        <v>0</v>
      </c>
      <c r="M33" s="65">
        <f>IF($G33+$H33&lt;&gt;4,"",2-$L33)</f>
        <v>2</v>
      </c>
      <c r="N33" s="6">
        <f>IF(AND(G33&lt;&gt;"",H33&lt;&gt;"",G33+H33&lt;&gt;4),"!!!","")</f>
      </c>
    </row>
    <row r="34" spans="1:14" ht="12.75" customHeight="1">
      <c r="A34" s="50"/>
      <c r="B34" s="40"/>
      <c r="C34" s="44"/>
      <c r="D34" s="57"/>
      <c r="E34" s="44"/>
      <c r="F34" s="57"/>
      <c r="G34" s="66"/>
      <c r="H34" s="67"/>
      <c r="I34" s="68"/>
      <c r="J34" s="69"/>
      <c r="K34" s="72"/>
      <c r="L34" s="66"/>
      <c r="M34" s="69"/>
      <c r="N34" s="6"/>
    </row>
    <row r="35" spans="1:14" ht="12.75" customHeight="1">
      <c r="A35" s="51">
        <v>25</v>
      </c>
      <c r="B35" s="73" t="s">
        <v>67</v>
      </c>
      <c r="C35" s="74" t="s">
        <v>112</v>
      </c>
      <c r="D35" s="54" t="s">
        <v>56</v>
      </c>
      <c r="E35" s="33" t="s">
        <v>2</v>
      </c>
      <c r="F35" s="54" t="s">
        <v>60</v>
      </c>
      <c r="G35" s="60">
        <v>4</v>
      </c>
      <c r="H35" s="61">
        <v>0</v>
      </c>
      <c r="I35" s="62">
        <v>100</v>
      </c>
      <c r="J35" s="63">
        <v>67</v>
      </c>
      <c r="K35" s="71"/>
      <c r="L35" s="64">
        <f>IF($G35+$H35&lt;&gt;4,"",IF($G35&gt;$H35,2,IF($G35=$H35,1,0)))</f>
        <v>2</v>
      </c>
      <c r="M35" s="65">
        <f>IF($G35+$H35&lt;&gt;4,"",2-$L35)</f>
        <v>0</v>
      </c>
      <c r="N35" s="6">
        <f>IF(AND(G35&lt;&gt;"",H35&lt;&gt;"",G35+H35&lt;&gt;4),"!!!","")</f>
      </c>
    </row>
    <row r="36" spans="1:14" ht="12.75" customHeight="1">
      <c r="A36" s="51">
        <v>26</v>
      </c>
      <c r="B36" s="73" t="s">
        <v>100</v>
      </c>
      <c r="C36" s="74" t="s">
        <v>92</v>
      </c>
      <c r="D36" s="54" t="s">
        <v>61</v>
      </c>
      <c r="E36" s="33" t="s">
        <v>2</v>
      </c>
      <c r="F36" s="97" t="s">
        <v>57</v>
      </c>
      <c r="G36" s="60">
        <v>4</v>
      </c>
      <c r="H36" s="61">
        <v>0</v>
      </c>
      <c r="I36" s="62">
        <v>100</v>
      </c>
      <c r="J36" s="63">
        <v>56</v>
      </c>
      <c r="K36" s="71"/>
      <c r="L36" s="64">
        <f>IF($G36+$H36&lt;&gt;4,"",IF($G36&gt;$H36,2,IF($G36=$H36,1,0)))</f>
        <v>2</v>
      </c>
      <c r="M36" s="65">
        <f>IF($G36+$H36&lt;&gt;4,"",2-$L36)</f>
        <v>0</v>
      </c>
      <c r="N36" s="6">
        <f>IF(AND(G36&lt;&gt;"",H36&lt;&gt;"",G36+H36&lt;&gt;4),"!!!","")</f>
      </c>
    </row>
    <row r="37" spans="1:14" ht="12.75" customHeight="1">
      <c r="A37" s="51">
        <v>27</v>
      </c>
      <c r="B37" s="73" t="s">
        <v>72</v>
      </c>
      <c r="C37" s="74" t="s">
        <v>113</v>
      </c>
      <c r="D37" s="54" t="s">
        <v>123</v>
      </c>
      <c r="E37" s="33" t="s">
        <v>2</v>
      </c>
      <c r="F37" s="54" t="s">
        <v>58</v>
      </c>
      <c r="G37" s="60">
        <v>2</v>
      </c>
      <c r="H37" s="61">
        <v>2</v>
      </c>
      <c r="I37" s="62">
        <v>94</v>
      </c>
      <c r="J37" s="63">
        <v>87</v>
      </c>
      <c r="K37" s="71"/>
      <c r="L37" s="64">
        <f>IF($G37+$H37&lt;&gt;4,"",IF($G37&gt;$H37,2,IF($G37=$H37,1,0)))</f>
        <v>1</v>
      </c>
      <c r="M37" s="65">
        <f>IF($G37+$H37&lt;&gt;4,"",2-$L37)</f>
        <v>1</v>
      </c>
      <c r="N37" s="6">
        <f>IF(AND(G37&lt;&gt;"",H37&lt;&gt;"",G37+H37&lt;&gt;4),"!!!","")</f>
      </c>
    </row>
    <row r="38" spans="1:14" ht="12.75" customHeight="1">
      <c r="A38" s="42"/>
      <c r="B38" s="43"/>
      <c r="C38" s="41"/>
      <c r="D38" s="56"/>
      <c r="E38" s="41"/>
      <c r="F38" s="56"/>
      <c r="G38" s="66"/>
      <c r="H38" s="67"/>
      <c r="I38" s="68"/>
      <c r="J38" s="69"/>
      <c r="K38" s="72"/>
      <c r="L38" s="66"/>
      <c r="M38" s="69"/>
      <c r="N38" s="6"/>
    </row>
    <row r="39" spans="1:14" ht="12.75" customHeight="1">
      <c r="A39" s="51">
        <v>28</v>
      </c>
      <c r="B39" s="73" t="s">
        <v>66</v>
      </c>
      <c r="C39" s="74" t="s">
        <v>115</v>
      </c>
      <c r="D39" s="97" t="s">
        <v>57</v>
      </c>
      <c r="E39" s="33" t="s">
        <v>2</v>
      </c>
      <c r="F39" s="54" t="s">
        <v>58</v>
      </c>
      <c r="G39" s="60">
        <v>2</v>
      </c>
      <c r="H39" s="61">
        <v>2</v>
      </c>
      <c r="I39" s="62">
        <v>85</v>
      </c>
      <c r="J39" s="63">
        <v>82</v>
      </c>
      <c r="K39" s="71"/>
      <c r="L39" s="64">
        <f>IF($G39+$H39&lt;&gt;4,"",IF($G39&gt;$H39,2,IF($G39=$H39,1,0)))</f>
        <v>1</v>
      </c>
      <c r="M39" s="65">
        <f>IF($G39+$H39&lt;&gt;4,"",2-$L39)</f>
        <v>1</v>
      </c>
      <c r="N39" s="6">
        <f>IF(AND(G39&lt;&gt;"",H39&lt;&gt;"",G39+H39&lt;&gt;4),"!!!","")</f>
      </c>
    </row>
    <row r="40" spans="1:14" ht="12.75" customHeight="1">
      <c r="A40" s="51">
        <v>29</v>
      </c>
      <c r="B40" s="73" t="s">
        <v>67</v>
      </c>
      <c r="C40" s="74" t="s">
        <v>114</v>
      </c>
      <c r="D40" s="54" t="s">
        <v>56</v>
      </c>
      <c r="E40" s="33" t="s">
        <v>2</v>
      </c>
      <c r="F40" s="54" t="s">
        <v>123</v>
      </c>
      <c r="G40" s="60">
        <v>1</v>
      </c>
      <c r="H40" s="61">
        <v>3</v>
      </c>
      <c r="I40" s="62">
        <v>73</v>
      </c>
      <c r="J40" s="63">
        <v>90</v>
      </c>
      <c r="K40" s="71"/>
      <c r="L40" s="64">
        <f>IF($G40+$H40&lt;&gt;4,"",IF($G40&gt;$H40,2,IF($G40=$H40,1,0)))</f>
        <v>0</v>
      </c>
      <c r="M40" s="65">
        <f>IF($G40+$H40&lt;&gt;4,"",2-$L40)</f>
        <v>2</v>
      </c>
      <c r="N40" s="6">
        <f>IF(AND(G40&lt;&gt;"",H40&lt;&gt;"",G40+H40&lt;&gt;4),"!!!","")</f>
      </c>
    </row>
    <row r="41" spans="1:14" ht="12.75" customHeight="1">
      <c r="A41" s="51">
        <v>30</v>
      </c>
      <c r="B41" s="73" t="s">
        <v>67</v>
      </c>
      <c r="C41" s="74" t="s">
        <v>114</v>
      </c>
      <c r="D41" s="54" t="s">
        <v>60</v>
      </c>
      <c r="E41" s="33" t="s">
        <v>2</v>
      </c>
      <c r="F41" s="54" t="s">
        <v>61</v>
      </c>
      <c r="G41" s="60">
        <v>3</v>
      </c>
      <c r="H41" s="61">
        <v>1</v>
      </c>
      <c r="I41" s="62">
        <v>90</v>
      </c>
      <c r="J41" s="63">
        <v>78</v>
      </c>
      <c r="K41" s="71"/>
      <c r="L41" s="64">
        <f>IF($G41+$H41&lt;&gt;4,"",IF($G41&gt;$H41,2,IF($G41=$H41,1,0)))</f>
        <v>2</v>
      </c>
      <c r="M41" s="65">
        <f>IF($G41+$H41&lt;&gt;4,"",2-$L41)</f>
        <v>0</v>
      </c>
      <c r="N41" s="6">
        <f>IF(AND(G41&lt;&gt;"",H41&lt;&gt;"",G41+H41&lt;&gt;4),"!!!","")</f>
      </c>
    </row>
    <row r="42" spans="1:13" ht="4.5" customHeight="1">
      <c r="A42" s="45"/>
      <c r="B42" s="45"/>
      <c r="C42" s="46"/>
      <c r="D42" s="47"/>
      <c r="E42" s="48"/>
      <c r="F42" s="48"/>
      <c r="G42" s="49"/>
      <c r="H42" s="49"/>
      <c r="I42" s="39"/>
      <c r="J42" s="39"/>
      <c r="K42" s="39"/>
      <c r="L42" s="39"/>
      <c r="M42" s="39"/>
    </row>
    <row r="43" spans="1:35" s="2" customFormat="1" ht="10.5" customHeight="1">
      <c r="A43" s="92" t="s">
        <v>10</v>
      </c>
      <c r="B43" s="93"/>
      <c r="C43" s="93"/>
      <c r="D43" s="93"/>
      <c r="E43" s="93"/>
      <c r="F43" s="93"/>
      <c r="G43" s="104">
        <f>SUM(G3:H42)</f>
        <v>120</v>
      </c>
      <c r="H43" s="104"/>
      <c r="I43" s="104">
        <f>SUM(I3:J42)</f>
        <v>5081</v>
      </c>
      <c r="J43" s="104"/>
      <c r="K43" s="94"/>
      <c r="L43" s="104">
        <f>SUM(L3:M42)</f>
        <v>60</v>
      </c>
      <c r="M43" s="104"/>
      <c r="N43" s="8"/>
      <c r="O43" s="9"/>
      <c r="P43" s="9"/>
      <c r="Q43" s="9"/>
      <c r="R43" s="9"/>
      <c r="S43" s="9"/>
      <c r="T43" s="9"/>
      <c r="U43" s="9"/>
      <c r="V43" s="9"/>
      <c r="W43" s="9"/>
      <c r="X43" s="5"/>
      <c r="Y43" s="5"/>
      <c r="Z43" s="5"/>
      <c r="AA43" s="5"/>
      <c r="AB43" s="5"/>
      <c r="AC43" s="1"/>
      <c r="AD43" s="1"/>
      <c r="AE43" s="1"/>
      <c r="AF43" s="1"/>
      <c r="AG43" s="1"/>
      <c r="AH43" s="1"/>
      <c r="AI43" s="3"/>
    </row>
    <row r="44" ht="4.5" customHeight="1"/>
    <row r="45" spans="1:34" ht="11.25" customHeight="1">
      <c r="A45" s="85" t="s">
        <v>22</v>
      </c>
      <c r="B45" s="86"/>
      <c r="C45" s="87"/>
      <c r="D45" s="95" t="s">
        <v>57</v>
      </c>
      <c r="AD45" s="75" t="s">
        <v>24</v>
      </c>
      <c r="AE45" s="76"/>
      <c r="AF45" s="76"/>
      <c r="AG45" s="76"/>
      <c r="AH45" s="77"/>
    </row>
    <row r="46" spans="1:34" ht="11.25" customHeight="1">
      <c r="A46" s="29"/>
      <c r="B46" s="29"/>
      <c r="C46" s="30"/>
      <c r="D46" s="95" t="s">
        <v>56</v>
      </c>
      <c r="AD46" s="78" t="s">
        <v>25</v>
      </c>
      <c r="AE46" s="79"/>
      <c r="AF46" s="79"/>
      <c r="AG46" s="79"/>
      <c r="AH46" s="80"/>
    </row>
    <row r="47" spans="1:34" ht="11.25" customHeight="1">
      <c r="A47" s="28"/>
      <c r="B47" s="28"/>
      <c r="C47" s="31"/>
      <c r="D47" s="95" t="s">
        <v>58</v>
      </c>
      <c r="AD47" s="78" t="s">
        <v>26</v>
      </c>
      <c r="AE47" s="79"/>
      <c r="AF47" s="79"/>
      <c r="AG47" s="79"/>
      <c r="AH47" s="80"/>
    </row>
    <row r="48" spans="1:34" ht="11.25" customHeight="1">
      <c r="A48" s="28"/>
      <c r="B48" s="28"/>
      <c r="C48" s="31"/>
      <c r="D48" s="95" t="s">
        <v>61</v>
      </c>
      <c r="AD48" s="78" t="s">
        <v>27</v>
      </c>
      <c r="AE48" s="79"/>
      <c r="AF48" s="79"/>
      <c r="AG48" s="79"/>
      <c r="AH48" s="80"/>
    </row>
    <row r="49" spans="1:34" ht="11.25" customHeight="1">
      <c r="A49" s="28"/>
      <c r="B49" s="28"/>
      <c r="C49" s="31"/>
      <c r="D49" s="96" t="s">
        <v>60</v>
      </c>
      <c r="AD49" s="81" t="s">
        <v>35</v>
      </c>
      <c r="AE49" s="82"/>
      <c r="AF49" s="82"/>
      <c r="AG49" s="82"/>
      <c r="AH49" s="83"/>
    </row>
    <row r="50" spans="1:4" ht="11.25" customHeight="1">
      <c r="A50" s="28"/>
      <c r="B50" s="28"/>
      <c r="C50" s="31"/>
      <c r="D50" s="95" t="s">
        <v>123</v>
      </c>
    </row>
  </sheetData>
  <sheetProtection/>
  <mergeCells count="12">
    <mergeCell ref="G43:H43"/>
    <mergeCell ref="I43:J43"/>
    <mergeCell ref="L43:M43"/>
    <mergeCell ref="A1:F1"/>
    <mergeCell ref="G1:J1"/>
    <mergeCell ref="L1:M1"/>
    <mergeCell ref="O1:AA1"/>
    <mergeCell ref="AC1:AH1"/>
    <mergeCell ref="D2:F2"/>
    <mergeCell ref="G2:H2"/>
    <mergeCell ref="I2:J2"/>
    <mergeCell ref="L2:M2"/>
  </mergeCells>
  <printOptions/>
  <pageMargins left="0.39" right="0.1968503937007874" top="0.5905511811023623" bottom="0.38" header="0.5118110236220472" footer="0.31"/>
  <pageSetup fitToHeight="1" fitToWidth="1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Schiller</dc:creator>
  <cp:keywords/>
  <dc:description/>
  <cp:lastModifiedBy>Jörg</cp:lastModifiedBy>
  <cp:lastPrinted>2011-08-25T08:45:06Z</cp:lastPrinted>
  <dcterms:created xsi:type="dcterms:W3CDTF">2006-06-26T07:36:59Z</dcterms:created>
  <dcterms:modified xsi:type="dcterms:W3CDTF">2014-05-26T15:39:31Z</dcterms:modified>
  <cp:category/>
  <cp:version/>
  <cp:contentType/>
  <cp:contentStatus/>
</cp:coreProperties>
</file>