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210" yWindow="1740" windowWidth="18975" windowHeight="9855" activeTab="1"/>
  </bookViews>
  <sheets>
    <sheet name="lies mich" sheetId="1" r:id="rId1"/>
    <sheet name="Staffel A" sheetId="2" r:id="rId2"/>
    <sheet name="Staffel B" sheetId="3" r:id="rId3"/>
    <sheet name="Staffel C" sheetId="4" r:id="rId4"/>
    <sheet name="Staffel D" sheetId="5" r:id="rId5"/>
    <sheet name="Staffel E" sheetId="6" r:id="rId6"/>
    <sheet name="Tabelle1" sheetId="7" r:id="rId7"/>
  </sheets>
  <definedNames>
    <definedName name="_xlnm.Print_Area" localSheetId="1">'Staffel A'!$A$1:$AH$41</definedName>
    <definedName name="_xlnm.Print_Area" localSheetId="2">'Staffel B'!$A$1:$AH$33</definedName>
    <definedName name="_xlnm.Print_Area" localSheetId="3">'Staffel C'!$A$1:$AH$33</definedName>
    <definedName name="_xlnm.Print_Area" localSheetId="4">'Staffel D'!$A$1:$AH$33</definedName>
    <definedName name="_xlnm.Print_Area" localSheetId="5">'Staffel E'!$A$1:$AH$33</definedName>
  </definedNames>
  <calcPr fullCalcOnLoad="1"/>
</workbook>
</file>

<file path=xl/sharedStrings.xml><?xml version="1.0" encoding="utf-8"?>
<sst xmlns="http://schemas.openxmlformats.org/spreadsheetml/2006/main" count="781" uniqueCount="140">
  <si>
    <t xml:space="preserve">Spiel-Nr. </t>
  </si>
  <si>
    <t>Datum</t>
  </si>
  <si>
    <t>-</t>
  </si>
  <si>
    <t>Punkte</t>
  </si>
  <si>
    <t>Sätze</t>
  </si>
  <si>
    <t>Ergebnis nach Sätzen</t>
  </si>
  <si>
    <t>Ergebnis nach Satzpunkten</t>
  </si>
  <si>
    <t>Rang</t>
  </si>
  <si>
    <t>Name</t>
  </si>
  <si>
    <t>Satz-punkte</t>
  </si>
  <si>
    <t>Total</t>
  </si>
  <si>
    <t>Ergebnis-Eingabe</t>
  </si>
  <si>
    <t>Gewonnene Sätze</t>
  </si>
  <si>
    <t>Abgegebene Sätze</t>
  </si>
  <si>
    <t>Erzielte Punkte</t>
  </si>
  <si>
    <t>Abgegebene Punkte</t>
  </si>
  <si>
    <t>Erzielte Satzpunkte</t>
  </si>
  <si>
    <t>Abgegebene Satzpunkte</t>
  </si>
  <si>
    <t>Rang-Hilfswert</t>
  </si>
  <si>
    <t>Aktuelle Tabelle</t>
  </si>
  <si>
    <t>Automatische Berechnung</t>
  </si>
  <si>
    <t>Auswertung der Spielergebnisse (Spalten ausblenden!)</t>
  </si>
  <si>
    <t>Mannschaften:</t>
  </si>
  <si>
    <t>Anz. Spiele</t>
  </si>
  <si>
    <t>Eingaben oder Änderungen nur in den gelben Feldern!</t>
  </si>
  <si>
    <t>Spielpaarungen, Punkte und die aktuelle Tabelle</t>
  </si>
  <si>
    <t>errechnen sich automatisch aus den Eingaben</t>
  </si>
  <si>
    <t>in den gelben Feldern.</t>
  </si>
  <si>
    <t>Tag</t>
  </si>
  <si>
    <t>So funktioniert's:</t>
  </si>
  <si>
    <t>Fertig sind die Spielpläne!</t>
  </si>
  <si>
    <t>Spielergebnisse eintragen:</t>
  </si>
  <si>
    <t>Ergebnis nach Sätzen und nach gespielten Punkten in die entspr. gelben Felder eintragen</t>
  </si>
  <si>
    <t>Automatisch errechnen sich sofort die Punkte in den grünen Feldern</t>
  </si>
  <si>
    <t>Automatisch aktualisiert sich sofort die "aktuelle Tabelle"</t>
  </si>
  <si>
    <t>Keine Zellen verschieben!  Kopieren ist kein Problem.</t>
  </si>
  <si>
    <t>Die Punkte im grünen Bereich errechnen sich jeweils durch eine Formel, die sich auf das Ergebnis nach Sätzen bezieht.</t>
  </si>
  <si>
    <t>Die Spielpaarungen ergeben sich durch Zellbezüge auf die Mannschaftsliste unten im gelben Bereich. Deshalb in den Spielpaarungen keine Mannschaftsnamen verändern.</t>
  </si>
  <si>
    <t>Eingaben grundsätzlich nur in den gelben Bereichen, andernfalls könnten Formeln gelöscht werden.</t>
  </si>
  <si>
    <r>
      <t xml:space="preserve">Bei sämtlichen Eingaben (Mannschaftsnamen, Datum, Spielergebnisse) </t>
    </r>
    <r>
      <rPr>
        <b/>
        <u val="single"/>
        <sz val="10"/>
        <color indexed="10"/>
        <rFont val="Arial"/>
        <family val="2"/>
      </rPr>
      <t>nie Zellen verschieben</t>
    </r>
    <r>
      <rPr>
        <sz val="10"/>
        <rFont val="Arial"/>
        <family val="0"/>
      </rPr>
      <t>, weil sich dann auch die Formelbezüge verändern.</t>
    </r>
  </si>
  <si>
    <t>Zellen oder Zellinhalte in eine andere Zelle kopieren, ist kein Problem.</t>
  </si>
  <si>
    <t>Für die Berechnung der aktuellen Tabelle braucht's einige zusätzliche Hilfswerte, die sind in den Spalten O biss AA enthalten. Um die Optik nicht zu stören, sind diese Spalten ausgeblendet.</t>
  </si>
  <si>
    <t>Zur Kontrolle werden unterhalb der Spielergebnissen und unterhalb der aktuellen Tabelle die Summen ermittelt. Diese Summen müssen jeweils übereinstimmen, sonst ist irgendwo ein Fehler.</t>
  </si>
  <si>
    <t>Noch ein paar Hinweise:</t>
  </si>
  <si>
    <t>FSB Hildesheim I</t>
  </si>
  <si>
    <t>SSG Algermissen I</t>
  </si>
  <si>
    <t>SV Wendhausen</t>
  </si>
  <si>
    <t>MTV 48 Hildesheim I</t>
  </si>
  <si>
    <t>DJK Blau-Weiß Hildesheim</t>
  </si>
  <si>
    <t>TSV Brunkensen</t>
  </si>
  <si>
    <t>SV Hildesia Diekholzen I</t>
  </si>
  <si>
    <t>FSB Hildesheim II</t>
  </si>
  <si>
    <t>RSV Achtum</t>
  </si>
  <si>
    <t>Eintracht Hildesheim</t>
  </si>
  <si>
    <t>MTV 48 Hildesheim II</t>
  </si>
  <si>
    <t>SSG Algermissen II</t>
  </si>
  <si>
    <t>SV Groß Düngen II</t>
  </si>
  <si>
    <t>Hildesia Diekholzen II</t>
  </si>
  <si>
    <t>CVJM Sarstedt</t>
  </si>
  <si>
    <t>VfV Hildesheim</t>
  </si>
  <si>
    <t>MTV Bledeln</t>
  </si>
  <si>
    <t>MTV Bodenburg</t>
  </si>
  <si>
    <t>TuS Holle/ Grasdorf</t>
  </si>
  <si>
    <t>MTV SG Borsum/ Harsum II</t>
  </si>
  <si>
    <t>TSV Sibbesse</t>
  </si>
  <si>
    <t>Spielpaarungen sid bereits zusammengestellt, nur noch Wochentag und Datum der einzelnen Spiele muss eingegeben werden</t>
  </si>
  <si>
    <t>VSG Röss./Nordst. I</t>
  </si>
  <si>
    <t>S p i e l p l a n  Staffel  A</t>
  </si>
  <si>
    <t>S p i e l p l a n  Staffel  C</t>
  </si>
  <si>
    <t>TSV Clauen/Soßmar</t>
  </si>
  <si>
    <t>VSG Röss./Nordst. II</t>
  </si>
  <si>
    <t>S p i e l p l a n  Staffel  D</t>
  </si>
  <si>
    <t>MTV SG Borsum/Harsum I</t>
  </si>
  <si>
    <t>S p i e l p l a n  Staffel  E</t>
  </si>
  <si>
    <t>Do.</t>
  </si>
  <si>
    <t>20.09.2012</t>
  </si>
  <si>
    <t>Fr.</t>
  </si>
  <si>
    <t>21.09.2012</t>
  </si>
  <si>
    <t>Mi.</t>
  </si>
  <si>
    <t>19.09.2012</t>
  </si>
  <si>
    <t>04.10.2012</t>
  </si>
  <si>
    <t>05.10.2012</t>
  </si>
  <si>
    <t>Mo.</t>
  </si>
  <si>
    <t>01.10.2012</t>
  </si>
  <si>
    <t>17.10.2012</t>
  </si>
  <si>
    <t>18.10.2012</t>
  </si>
  <si>
    <t>15.11.2012</t>
  </si>
  <si>
    <t>16.11.2012</t>
  </si>
  <si>
    <t>28.11.2012</t>
  </si>
  <si>
    <t>26.11.2012</t>
  </si>
  <si>
    <t>13.12.2012</t>
  </si>
  <si>
    <t>10.12.2012</t>
  </si>
  <si>
    <t>16.01.2013</t>
  </si>
  <si>
    <t>17.01.2013</t>
  </si>
  <si>
    <t>04.02.2013</t>
  </si>
  <si>
    <t>07.02.2013</t>
  </si>
  <si>
    <t>08.02.2013</t>
  </si>
  <si>
    <t>21.02.2013</t>
  </si>
  <si>
    <t>18.02.2013</t>
  </si>
  <si>
    <t>20.02.2013</t>
  </si>
  <si>
    <t>15.03.2013</t>
  </si>
  <si>
    <t>07.03.2013</t>
  </si>
  <si>
    <t>17.09.2012</t>
  </si>
  <si>
    <t>Di.</t>
  </si>
  <si>
    <t>02.10.2012</t>
  </si>
  <si>
    <t>08.10.2012</t>
  </si>
  <si>
    <t>19.10.2012</t>
  </si>
  <si>
    <t>13.11.2012</t>
  </si>
  <si>
    <t>23.11.2012</t>
  </si>
  <si>
    <t>11.12.2012</t>
  </si>
  <si>
    <t>14.12.2012</t>
  </si>
  <si>
    <t>14.01.2013</t>
  </si>
  <si>
    <t>15.02.2013</t>
  </si>
  <si>
    <t>Mo</t>
  </si>
  <si>
    <t>05.03.2013</t>
  </si>
  <si>
    <t>04.03.2013</t>
  </si>
  <si>
    <t>16.10.2012</t>
  </si>
  <si>
    <t>29.11.2012</t>
  </si>
  <si>
    <t>27.11.2012</t>
  </si>
  <si>
    <t>19.02.2013</t>
  </si>
  <si>
    <t>14.02.2013</t>
  </si>
  <si>
    <t>08.03.2013</t>
  </si>
  <si>
    <t>Di</t>
  </si>
  <si>
    <t>18.09.2012</t>
  </si>
  <si>
    <t>15.10.2012</t>
  </si>
  <si>
    <t>15.01.2013</t>
  </si>
  <si>
    <t>05.02.2013</t>
  </si>
  <si>
    <t>06.03.2013</t>
  </si>
  <si>
    <t>09.10.2012</t>
  </si>
  <si>
    <t>11.10.2012</t>
  </si>
  <si>
    <t>28.01.2013</t>
  </si>
  <si>
    <t>S p i e l p l a n  Staffel  B</t>
  </si>
  <si>
    <t>vorletzten</t>
  </si>
  <si>
    <t>Staffel A</t>
  </si>
  <si>
    <t>B</t>
  </si>
  <si>
    <t>C</t>
  </si>
  <si>
    <t>D</t>
  </si>
  <si>
    <t>Zweiten</t>
  </si>
  <si>
    <t>Staffel B</t>
  </si>
  <si>
    <t>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</si>
</sst>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5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55"/>
      <name val="Arial"/>
      <family val="2"/>
    </font>
    <font>
      <b/>
      <sz val="8"/>
      <color indexed="55"/>
      <name val="Arial"/>
      <family val="2"/>
    </font>
    <font>
      <b/>
      <u val="single"/>
      <sz val="9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name val="Arial"/>
      <family val="2"/>
    </font>
    <font>
      <b/>
      <sz val="7"/>
      <color indexed="17"/>
      <name val="Arial"/>
      <family val="2"/>
    </font>
    <font>
      <sz val="8"/>
      <name val="Arial Narrow"/>
      <family val="2"/>
    </font>
    <font>
      <b/>
      <sz val="12"/>
      <color indexed="18"/>
      <name val="Arial"/>
      <family val="2"/>
    </font>
    <font>
      <sz val="10"/>
      <name val="Arial Narrow"/>
      <family val="2"/>
    </font>
    <font>
      <b/>
      <sz val="12"/>
      <color indexed="5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9"/>
      <color indexed="22"/>
      <name val="Arial"/>
      <family val="2"/>
    </font>
    <font>
      <sz val="8"/>
      <color indexed="55"/>
      <name val="Arial"/>
      <family val="2"/>
    </font>
    <font>
      <sz val="9"/>
      <color indexed="22"/>
      <name val="Arial"/>
      <family val="2"/>
    </font>
    <font>
      <sz val="9"/>
      <color indexed="55"/>
      <name val="Arial"/>
      <family val="2"/>
    </font>
    <font>
      <b/>
      <sz val="9"/>
      <color indexed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</cellStyleXfs>
  <cellXfs count="1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/>
    </xf>
    <xf numFmtId="0" fontId="11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33" borderId="10" xfId="0" applyNumberFormat="1" applyFont="1" applyFill="1" applyBorder="1" applyAlignment="1">
      <alignment/>
    </xf>
    <xf numFmtId="0" fontId="14" fillId="0" borderId="0" xfId="0" applyNumberFormat="1" applyFont="1" applyAlignment="1">
      <alignment vertical="center"/>
    </xf>
    <xf numFmtId="0" fontId="15" fillId="0" borderId="11" xfId="0" applyNumberFormat="1" applyFont="1" applyFill="1" applyBorder="1" applyAlignment="1">
      <alignment vertical="center"/>
    </xf>
    <xf numFmtId="0" fontId="14" fillId="0" borderId="12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NumberFormat="1" applyFont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1" fillId="33" borderId="10" xfId="0" applyNumberFormat="1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/>
    </xf>
    <xf numFmtId="0" fontId="8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0" fillId="35" borderId="0" xfId="0" applyFont="1" applyFill="1" applyAlignment="1">
      <alignment/>
    </xf>
    <xf numFmtId="0" fontId="7" fillId="0" borderId="0" xfId="0" applyNumberFormat="1" applyFont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14" fillId="0" borderId="14" xfId="0" applyNumberFormat="1" applyFont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/>
    </xf>
    <xf numFmtId="0" fontId="8" fillId="35" borderId="0" xfId="0" applyFont="1" applyFill="1" applyBorder="1" applyAlignment="1">
      <alignment horizontal="left"/>
    </xf>
    <xf numFmtId="0" fontId="8" fillId="35" borderId="0" xfId="0" applyFont="1" applyFill="1" applyBorder="1" applyAlignment="1">
      <alignment/>
    </xf>
    <xf numFmtId="0" fontId="22" fillId="35" borderId="12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left"/>
    </xf>
    <xf numFmtId="14" fontId="7" fillId="35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0" fillId="35" borderId="12" xfId="0" applyFont="1" applyFill="1" applyBorder="1" applyAlignment="1">
      <alignment/>
    </xf>
    <xf numFmtId="0" fontId="22" fillId="0" borderId="10" xfId="0" applyFont="1" applyBorder="1" applyAlignment="1">
      <alignment horizontal="center"/>
    </xf>
    <xf numFmtId="0" fontId="15" fillId="0" borderId="17" xfId="0" applyNumberFormat="1" applyFont="1" applyFill="1" applyBorder="1" applyAlignment="1">
      <alignment vertical="center"/>
    </xf>
    <xf numFmtId="0" fontId="11" fillId="0" borderId="18" xfId="0" applyFont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0" fontId="7" fillId="0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14" fontId="7" fillId="35" borderId="0" xfId="0" applyNumberFormat="1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36" borderId="18" xfId="0" applyNumberFormat="1" applyFont="1" applyFill="1" applyBorder="1" applyAlignment="1">
      <alignment horizontal="center"/>
    </xf>
    <xf numFmtId="0" fontId="7" fillId="36" borderId="19" xfId="0" applyNumberFormat="1" applyFont="1" applyFill="1" applyBorder="1" applyAlignment="1">
      <alignment horizontal="center"/>
    </xf>
    <xf numFmtId="0" fontId="7" fillId="36" borderId="20" xfId="0" applyNumberFormat="1" applyFont="1" applyFill="1" applyBorder="1" applyAlignment="1">
      <alignment horizontal="center"/>
    </xf>
    <xf numFmtId="0" fontId="7" fillId="36" borderId="21" xfId="0" applyNumberFormat="1" applyFont="1" applyFill="1" applyBorder="1" applyAlignment="1">
      <alignment horizontal="center"/>
    </xf>
    <xf numFmtId="0" fontId="7" fillId="33" borderId="18" xfId="0" applyNumberFormat="1" applyFont="1" applyFill="1" applyBorder="1" applyAlignment="1">
      <alignment horizontal="center"/>
    </xf>
    <xf numFmtId="0" fontId="7" fillId="33" borderId="21" xfId="0" applyNumberFormat="1" applyFont="1" applyFill="1" applyBorder="1" applyAlignment="1">
      <alignment horizontal="center"/>
    </xf>
    <xf numFmtId="0" fontId="7" fillId="35" borderId="18" xfId="0" applyNumberFormat="1" applyFont="1" applyFill="1" applyBorder="1" applyAlignment="1">
      <alignment horizontal="center"/>
    </xf>
    <xf numFmtId="0" fontId="7" fillId="35" borderId="19" xfId="0" applyNumberFormat="1" applyFont="1" applyFill="1" applyBorder="1" applyAlignment="1">
      <alignment horizontal="center"/>
    </xf>
    <xf numFmtId="0" fontId="7" fillId="35" borderId="20" xfId="0" applyNumberFormat="1" applyFont="1" applyFill="1" applyBorder="1" applyAlignment="1">
      <alignment horizontal="center"/>
    </xf>
    <xf numFmtId="0" fontId="7" fillId="35" borderId="21" xfId="0" applyNumberFormat="1" applyFont="1" applyFill="1" applyBorder="1" applyAlignment="1">
      <alignment horizontal="center"/>
    </xf>
    <xf numFmtId="0" fontId="6" fillId="35" borderId="0" xfId="0" applyNumberFormat="1" applyFont="1" applyFill="1" applyAlignment="1">
      <alignment horizontal="center"/>
    </xf>
    <xf numFmtId="0" fontId="7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35" borderId="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5" borderId="0" xfId="0" applyFont="1" applyFill="1" applyAlignment="1">
      <alignment horizontal="left"/>
    </xf>
    <xf numFmtId="0" fontId="7" fillId="36" borderId="18" xfId="0" applyFont="1" applyFill="1" applyBorder="1" applyAlignment="1">
      <alignment horizontal="left"/>
    </xf>
    <xf numFmtId="14" fontId="7" fillId="36" borderId="13" xfId="0" applyNumberFormat="1" applyFont="1" applyFill="1" applyBorder="1" applyAlignment="1">
      <alignment horizontal="center"/>
    </xf>
    <xf numFmtId="0" fontId="7" fillId="36" borderId="22" xfId="0" applyNumberFormat="1" applyFont="1" applyFill="1" applyBorder="1" applyAlignment="1">
      <alignment/>
    </xf>
    <xf numFmtId="0" fontId="7" fillId="36" borderId="14" xfId="0" applyNumberFormat="1" applyFont="1" applyFill="1" applyBorder="1" applyAlignment="1">
      <alignment/>
    </xf>
    <xf numFmtId="0" fontId="7" fillId="36" borderId="15" xfId="0" applyNumberFormat="1" applyFont="1" applyFill="1" applyBorder="1" applyAlignment="1">
      <alignment/>
    </xf>
    <xf numFmtId="0" fontId="7" fillId="36" borderId="12" xfId="0" applyNumberFormat="1" applyFont="1" applyFill="1" applyBorder="1" applyAlignment="1">
      <alignment/>
    </xf>
    <xf numFmtId="0" fontId="7" fillId="36" borderId="0" xfId="0" applyNumberFormat="1" applyFont="1" applyFill="1" applyBorder="1" applyAlignment="1">
      <alignment/>
    </xf>
    <xf numFmtId="0" fontId="7" fillId="36" borderId="16" xfId="0" applyNumberFormat="1" applyFont="1" applyFill="1" applyBorder="1" applyAlignment="1">
      <alignment/>
    </xf>
    <xf numFmtId="0" fontId="7" fillId="36" borderId="23" xfId="0" applyNumberFormat="1" applyFont="1" applyFill="1" applyBorder="1" applyAlignment="1">
      <alignment/>
    </xf>
    <xf numFmtId="0" fontId="7" fillId="36" borderId="24" xfId="0" applyNumberFormat="1" applyFont="1" applyFill="1" applyBorder="1" applyAlignment="1">
      <alignment/>
    </xf>
    <xf numFmtId="0" fontId="7" fillId="36" borderId="25" xfId="0" applyNumberFormat="1" applyFont="1" applyFill="1" applyBorder="1" applyAlignment="1">
      <alignment/>
    </xf>
    <xf numFmtId="0" fontId="11" fillId="0" borderId="13" xfId="0" applyFont="1" applyBorder="1" applyAlignment="1">
      <alignment vertical="center" wrapText="1"/>
    </xf>
    <xf numFmtId="0" fontId="22" fillId="37" borderId="18" xfId="0" applyFont="1" applyFill="1" applyBorder="1" applyAlignment="1">
      <alignment/>
    </xf>
    <xf numFmtId="0" fontId="5" fillId="37" borderId="11" xfId="0" applyFont="1" applyFill="1" applyBorder="1" applyAlignment="1">
      <alignment/>
    </xf>
    <xf numFmtId="0" fontId="5" fillId="37" borderId="13" xfId="0" applyFont="1" applyFill="1" applyBorder="1" applyAlignment="1">
      <alignment/>
    </xf>
    <xf numFmtId="0" fontId="23" fillId="0" borderId="0" xfId="0" applyFont="1" applyAlignment="1">
      <alignment/>
    </xf>
    <xf numFmtId="0" fontId="14" fillId="0" borderId="0" xfId="0" applyFont="1" applyAlignment="1">
      <alignment/>
    </xf>
    <xf numFmtId="0" fontId="0" fillId="35" borderId="0" xfId="0" applyFont="1" applyFill="1" applyAlignment="1">
      <alignment/>
    </xf>
    <xf numFmtId="0" fontId="25" fillId="0" borderId="0" xfId="0" applyNumberFormat="1" applyFont="1" applyFill="1" applyBorder="1" applyAlignment="1">
      <alignment horizontal="center"/>
    </xf>
    <xf numFmtId="0" fontId="26" fillId="0" borderId="0" xfId="0" applyNumberFormat="1" applyFont="1" applyAlignment="1">
      <alignment horizontal="center"/>
    </xf>
    <xf numFmtId="0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NumberFormat="1" applyFont="1" applyBorder="1" applyAlignment="1">
      <alignment/>
    </xf>
    <xf numFmtId="0" fontId="27" fillId="0" borderId="0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6" fillId="0" borderId="0" xfId="0" applyNumberFormat="1" applyFont="1" applyAlignment="1">
      <alignment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29" fillId="0" borderId="0" xfId="0" applyFont="1" applyAlignment="1">
      <alignment horizontal="center"/>
    </xf>
    <xf numFmtId="14" fontId="29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38" borderId="10" xfId="0" applyNumberFormat="1" applyFont="1" applyFill="1" applyBorder="1" applyAlignment="1">
      <alignment/>
    </xf>
    <xf numFmtId="0" fontId="65" fillId="38" borderId="10" xfId="0" applyFont="1" applyFill="1" applyBorder="1" applyAlignment="1">
      <alignment/>
    </xf>
    <xf numFmtId="14" fontId="7" fillId="36" borderId="18" xfId="0" applyNumberFormat="1" applyFont="1" applyFill="1" applyBorder="1" applyAlignment="1">
      <alignment horizontal="left"/>
    </xf>
    <xf numFmtId="0" fontId="65" fillId="0" borderId="10" xfId="0" applyFont="1" applyFill="1" applyBorder="1" applyAlignment="1">
      <alignment/>
    </xf>
    <xf numFmtId="0" fontId="21" fillId="39" borderId="18" xfId="0" applyNumberFormat="1" applyFont="1" applyFill="1" applyBorder="1" applyAlignment="1">
      <alignment horizontal="center" vertical="center"/>
    </xf>
    <xf numFmtId="0" fontId="21" fillId="39" borderId="11" xfId="0" applyNumberFormat="1" applyFont="1" applyFill="1" applyBorder="1" applyAlignment="1">
      <alignment horizontal="center" vertical="center"/>
    </xf>
    <xf numFmtId="0" fontId="21" fillId="39" borderId="13" xfId="0" applyNumberFormat="1" applyFont="1" applyFill="1" applyBorder="1" applyAlignment="1">
      <alignment horizontal="center" vertical="center"/>
    </xf>
    <xf numFmtId="0" fontId="19" fillId="40" borderId="18" xfId="0" applyNumberFormat="1" applyFont="1" applyFill="1" applyBorder="1" applyAlignment="1">
      <alignment horizontal="center" vertical="center"/>
    </xf>
    <xf numFmtId="0" fontId="19" fillId="40" borderId="11" xfId="0" applyNumberFormat="1" applyFont="1" applyFill="1" applyBorder="1" applyAlignment="1">
      <alignment horizontal="center" vertical="center"/>
    </xf>
    <xf numFmtId="0" fontId="19" fillId="40" borderId="13" xfId="0" applyNumberFormat="1" applyFont="1" applyFill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/>
    </xf>
    <xf numFmtId="0" fontId="11" fillId="36" borderId="18" xfId="0" applyNumberFormat="1" applyFont="1" applyFill="1" applyBorder="1" applyAlignment="1">
      <alignment horizontal="center" vertical="center" wrapText="1"/>
    </xf>
    <xf numFmtId="0" fontId="11" fillId="36" borderId="11" xfId="0" applyNumberFormat="1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11" fillId="36" borderId="20" xfId="0" applyNumberFormat="1" applyFont="1" applyFill="1" applyBorder="1" applyAlignment="1">
      <alignment horizontal="center" vertical="center" wrapText="1"/>
    </xf>
    <xf numFmtId="0" fontId="11" fillId="36" borderId="13" xfId="0" applyNumberFormat="1" applyFont="1" applyFill="1" applyBorder="1" applyAlignment="1">
      <alignment horizontal="center" vertical="center" wrapText="1"/>
    </xf>
    <xf numFmtId="0" fontId="11" fillId="33" borderId="23" xfId="0" applyNumberFormat="1" applyFont="1" applyFill="1" applyBorder="1" applyAlignment="1">
      <alignment horizontal="center" vertical="center" wrapText="1"/>
    </xf>
    <xf numFmtId="0" fontId="11" fillId="33" borderId="25" xfId="0" applyNumberFormat="1" applyFont="1" applyFill="1" applyBorder="1" applyAlignment="1">
      <alignment horizontal="center" vertical="center" wrapText="1"/>
    </xf>
    <xf numFmtId="0" fontId="13" fillId="37" borderId="18" xfId="0" applyNumberFormat="1" applyFont="1" applyFill="1" applyBorder="1" applyAlignment="1">
      <alignment horizontal="center" vertical="center"/>
    </xf>
    <xf numFmtId="0" fontId="13" fillId="37" borderId="11" xfId="0" applyNumberFormat="1" applyFont="1" applyFill="1" applyBorder="1" applyAlignment="1">
      <alignment horizontal="center" vertical="center"/>
    </xf>
    <xf numFmtId="0" fontId="13" fillId="37" borderId="13" xfId="0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7" fillId="37" borderId="18" xfId="0" applyNumberFormat="1" applyFont="1" applyFill="1" applyBorder="1" applyAlignment="1">
      <alignment horizontal="center" vertical="center" wrapText="1"/>
    </xf>
    <xf numFmtId="0" fontId="17" fillId="37" borderId="13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70.7109375" style="0" customWidth="1"/>
  </cols>
  <sheetData>
    <row r="1" ht="15.75">
      <c r="A1" s="105" t="s">
        <v>29</v>
      </c>
    </row>
    <row r="2" ht="12.75">
      <c r="A2" t="s">
        <v>65</v>
      </c>
    </row>
    <row r="3" ht="12.75">
      <c r="A3" t="s">
        <v>30</v>
      </c>
    </row>
    <row r="5" ht="12.75">
      <c r="A5" s="104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42</v>
      </c>
    </row>
    <row r="12" ht="12.75">
      <c r="A12" s="104" t="s">
        <v>43</v>
      </c>
    </row>
    <row r="13" ht="12.75">
      <c r="A13" t="s">
        <v>38</v>
      </c>
    </row>
    <row r="14" ht="12.75">
      <c r="A14" t="s">
        <v>39</v>
      </c>
    </row>
    <row r="15" ht="12.75">
      <c r="A15" t="s">
        <v>40</v>
      </c>
    </row>
    <row r="16" ht="12.75">
      <c r="A16" t="s">
        <v>37</v>
      </c>
    </row>
    <row r="17" ht="12.75">
      <c r="A17" t="s">
        <v>36</v>
      </c>
    </row>
    <row r="18" ht="12.75">
      <c r="A18" t="s">
        <v>41</v>
      </c>
    </row>
    <row r="20" ht="12.75">
      <c r="A20" s="104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"/>
  <sheetViews>
    <sheetView tabSelected="1" zoomScale="95" zoomScaleNormal="95" zoomScalePageLayoutView="0" workbookViewId="0" topLeftCell="A1">
      <pane ySplit="2" topLeftCell="A3" activePane="bottomLeft" state="frozen"/>
      <selection pane="topLeft" activeCell="A1" sqref="A1:F1"/>
      <selection pane="bottomLeft" activeCell="AJ25" sqref="AJ25"/>
    </sheetView>
  </sheetViews>
  <sheetFormatPr defaultColWidth="11.421875" defaultRowHeight="12.75"/>
  <cols>
    <col min="1" max="1" width="5.57421875" style="4" customWidth="1"/>
    <col min="2" max="2" width="3.7109375" style="4" customWidth="1"/>
    <col min="3" max="3" width="10.57421875" style="4" customWidth="1"/>
    <col min="4" max="4" width="22.7109375" style="4" bestFit="1" customWidth="1"/>
    <col min="5" max="5" width="2.57421875" style="4" customWidth="1"/>
    <col min="6" max="6" width="22.7109375" style="4" bestFit="1" customWidth="1"/>
    <col min="7" max="8" width="5.7109375" style="12" customWidth="1"/>
    <col min="9" max="10" width="6.7109375" style="11" customWidth="1"/>
    <col min="11" max="11" width="0.71875" style="11" customWidth="1"/>
    <col min="12" max="13" width="6.00390625" style="11" customWidth="1"/>
    <col min="14" max="14" width="3.7109375" style="7" customWidth="1"/>
    <col min="15" max="15" width="5.140625" style="11" hidden="1" customWidth="1"/>
    <col min="16" max="16" width="20.7109375" style="11" hidden="1" customWidth="1"/>
    <col min="17" max="17" width="5.8515625" style="11" hidden="1" customWidth="1"/>
    <col min="18" max="19" width="5.57421875" style="11" hidden="1" customWidth="1"/>
    <col min="20" max="20" width="6.57421875" style="11" hidden="1" customWidth="1"/>
    <col min="21" max="23" width="5.57421875" style="11" hidden="1" customWidth="1"/>
    <col min="24" max="25" width="5.57421875" style="7" hidden="1" customWidth="1"/>
    <col min="26" max="26" width="6.57421875" style="7" hidden="1" customWidth="1"/>
    <col min="27" max="27" width="9.57421875" style="7" hidden="1" customWidth="1"/>
    <col min="28" max="28" width="1.57421875" style="7" hidden="1" customWidth="1"/>
    <col min="29" max="29" width="5.421875" style="1" customWidth="1"/>
    <col min="30" max="30" width="23.28125" style="1" customWidth="1"/>
    <col min="31" max="31" width="5.8515625" style="1" customWidth="1"/>
    <col min="32" max="34" width="8.421875" style="1" customWidth="1"/>
    <col min="35" max="35" width="11.421875" style="1" customWidth="1"/>
    <col min="39" max="40" width="11.421875" style="0" customWidth="1"/>
  </cols>
  <sheetData>
    <row r="1" spans="1:38" s="22" customFormat="1" ht="19.5" customHeight="1">
      <c r="A1" s="155" t="s">
        <v>67</v>
      </c>
      <c r="B1" s="156"/>
      <c r="C1" s="156"/>
      <c r="D1" s="156"/>
      <c r="E1" s="156"/>
      <c r="F1" s="157"/>
      <c r="G1" s="152" t="s">
        <v>11</v>
      </c>
      <c r="H1" s="153"/>
      <c r="I1" s="153"/>
      <c r="J1" s="154"/>
      <c r="K1" s="44"/>
      <c r="L1" s="158" t="s">
        <v>20</v>
      </c>
      <c r="M1" s="159"/>
      <c r="N1" s="60"/>
      <c r="O1" s="136" t="s">
        <v>21</v>
      </c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8"/>
      <c r="AB1" s="21"/>
      <c r="AC1" s="139" t="s">
        <v>19</v>
      </c>
      <c r="AD1" s="140"/>
      <c r="AE1" s="140"/>
      <c r="AF1" s="140"/>
      <c r="AG1" s="140"/>
      <c r="AH1" s="141"/>
      <c r="AI1" s="16"/>
      <c r="AJ1" s="16"/>
      <c r="AK1" s="16"/>
      <c r="AL1" s="16"/>
    </row>
    <row r="2" spans="1:35" s="17" customFormat="1" ht="24.75" customHeight="1">
      <c r="A2" s="45" t="s">
        <v>0</v>
      </c>
      <c r="B2" s="100" t="s">
        <v>28</v>
      </c>
      <c r="C2" s="62" t="s">
        <v>1</v>
      </c>
      <c r="D2" s="145" t="str">
        <f>IF(D45="","Bitte zuerst die 6 Mannschaftsnamen unten ab Zeile 45 eingeben","Spielpaarung")</f>
        <v>Spielpaarung</v>
      </c>
      <c r="E2" s="146"/>
      <c r="F2" s="147"/>
      <c r="G2" s="143" t="s">
        <v>5</v>
      </c>
      <c r="H2" s="144"/>
      <c r="I2" s="148" t="s">
        <v>6</v>
      </c>
      <c r="J2" s="149"/>
      <c r="K2" s="46"/>
      <c r="L2" s="150" t="s">
        <v>3</v>
      </c>
      <c r="M2" s="151"/>
      <c r="N2" s="23"/>
      <c r="O2" s="27" t="s">
        <v>7</v>
      </c>
      <c r="P2" s="27" t="s">
        <v>8</v>
      </c>
      <c r="Q2" s="27" t="s">
        <v>23</v>
      </c>
      <c r="R2" s="28" t="s">
        <v>14</v>
      </c>
      <c r="S2" s="29" t="s">
        <v>15</v>
      </c>
      <c r="T2" s="27" t="s">
        <v>3</v>
      </c>
      <c r="U2" s="28" t="s">
        <v>12</v>
      </c>
      <c r="V2" s="29" t="s">
        <v>13</v>
      </c>
      <c r="W2" s="27" t="s">
        <v>4</v>
      </c>
      <c r="X2" s="29" t="s">
        <v>16</v>
      </c>
      <c r="Y2" s="29" t="s">
        <v>17</v>
      </c>
      <c r="Z2" s="27" t="s">
        <v>9</v>
      </c>
      <c r="AA2" s="30" t="s">
        <v>18</v>
      </c>
      <c r="AB2" s="40"/>
      <c r="AC2" s="24" t="s">
        <v>7</v>
      </c>
      <c r="AD2" s="24" t="s">
        <v>8</v>
      </c>
      <c r="AE2" s="24" t="s">
        <v>23</v>
      </c>
      <c r="AF2" s="24" t="s">
        <v>3</v>
      </c>
      <c r="AG2" s="24" t="s">
        <v>4</v>
      </c>
      <c r="AH2" s="24" t="s">
        <v>9</v>
      </c>
      <c r="AI2" s="16"/>
    </row>
    <row r="3" spans="1:35" ht="12.75" customHeight="1">
      <c r="A3" s="59">
        <v>1</v>
      </c>
      <c r="B3" s="89" t="s">
        <v>74</v>
      </c>
      <c r="C3" s="90" t="s">
        <v>75</v>
      </c>
      <c r="D3" s="63" t="s">
        <v>45</v>
      </c>
      <c r="E3" s="41" t="s">
        <v>2</v>
      </c>
      <c r="F3" s="63" t="s">
        <v>46</v>
      </c>
      <c r="G3" s="73">
        <v>4</v>
      </c>
      <c r="H3" s="74">
        <v>0</v>
      </c>
      <c r="I3" s="75">
        <v>101</v>
      </c>
      <c r="J3" s="76">
        <v>67</v>
      </c>
      <c r="K3" s="84"/>
      <c r="L3" s="77">
        <f>IF($G3+$H3&lt;&gt;4,"",IF($G3&gt;$H3,2,IF($G3=$H3,1,0)))</f>
        <v>2</v>
      </c>
      <c r="M3" s="78">
        <f>IF($G3+$H3&lt;&gt;4,"",2-$L3)</f>
        <v>0</v>
      </c>
      <c r="N3" s="8">
        <f>IF(AND(G3&lt;&gt;"",H3&lt;&gt;"",G3+H3&lt;&gt;4),"!!!","")</f>
      </c>
      <c r="O3" s="14">
        <f aca="true" t="shared" si="0" ref="O3:O8">RANK(AA3,$AA$3:$AA$8)</f>
        <v>1</v>
      </c>
      <c r="P3" s="18" t="str">
        <f aca="true" t="shared" si="1" ref="P3:P8">D45</f>
        <v>FSB Hildesheim I</v>
      </c>
      <c r="Q3" s="14">
        <f aca="true" t="shared" si="2" ref="Q3:Q8">(R3+S3)/2</f>
        <v>10</v>
      </c>
      <c r="R3" s="31">
        <f aca="true" t="shared" si="3" ref="R3:R8">SUMIF($D$3:$D$41,$P3,$L$3:$L$41)+SUMIF($F$3:$F$41,$P3,$M$3:$M$41)</f>
        <v>19</v>
      </c>
      <c r="S3" s="32">
        <f aca="true" t="shared" si="4" ref="S3:S8">SUMIF($D$3:$D$41,$P3,$M$3:$M$41)+SUMIF($F$3:$F$41,$P3,$L$3:$L$41)</f>
        <v>1</v>
      </c>
      <c r="T3" s="14" t="str">
        <f aca="true" t="shared" si="5" ref="T3:T8">R3&amp;" : "&amp;S3</f>
        <v>19 : 1</v>
      </c>
      <c r="U3" s="31">
        <f aca="true" t="shared" si="6" ref="U3:U8">SUMIF($D$3:$D$41,$P3,$G$3:$G$41)+SUMIF($F$3:$F$41,$P3,$H$3:$H$41)</f>
        <v>35</v>
      </c>
      <c r="V3" s="32">
        <f aca="true" t="shared" si="7" ref="V3:V8">SUMIF($D$3:$D$41,$P3,$H$3:$H$41)+SUMIF($F$3:$F$41,$P3,$G$3:$G$41)</f>
        <v>5</v>
      </c>
      <c r="W3" s="14" t="str">
        <f aca="true" t="shared" si="8" ref="W3:W8">U3&amp;" : "&amp;V3</f>
        <v>35 : 5</v>
      </c>
      <c r="X3" s="31">
        <f aca="true" t="shared" si="9" ref="X3:X8">SUMIF($D$3:$D$41,$P3,$I$3:$I$41)+SUMIF($F$3:$F$41,$P3,$J$3:$J$41)</f>
        <v>891</v>
      </c>
      <c r="Y3" s="32">
        <f aca="true" t="shared" si="10" ref="Y3:Y8">SUMIF($D$3:$D$41,$P3,$J$3:$J$41)+SUMIF($F$3:$F$41,$P3,$I$3:$I$41)</f>
        <v>641</v>
      </c>
      <c r="Z3" s="14" t="str">
        <f aca="true" t="shared" si="11" ref="Z3:Z8">X3&amp;" : "&amp;Y3</f>
        <v>891 : 641</v>
      </c>
      <c r="AA3" s="33">
        <f aca="true" t="shared" si="12" ref="AA3:AA8">R3*1000000000+(R3-S3)*10000000+(U3-V3)*10000+(X3-Y3)-ROW(P3)/100</f>
        <v>19180300249.97</v>
      </c>
      <c r="AB3" s="9"/>
      <c r="AC3" s="67">
        <v>1</v>
      </c>
      <c r="AD3" s="68" t="str">
        <f>VLOOKUP($AC3,$O$3:$P$8,2,FALSE)</f>
        <v>FSB Hildesheim I</v>
      </c>
      <c r="AE3" s="67">
        <f aca="true" t="shared" si="13" ref="AE3:AE8">VLOOKUP($AC3,$O$3:$Z$8,3,FALSE)</f>
        <v>10</v>
      </c>
      <c r="AF3" s="67" t="str">
        <f aca="true" t="shared" si="14" ref="AF3:AF8">VLOOKUP($AC3,$O$3:$Z$8,6,FALSE)</f>
        <v>19 : 1</v>
      </c>
      <c r="AG3" s="67" t="str">
        <f aca="true" t="shared" si="15" ref="AG3:AG8">VLOOKUP($AC3,$O$3:$Z$8,9,FALSE)</f>
        <v>35 : 5</v>
      </c>
      <c r="AH3" s="67" t="str">
        <f aca="true" t="shared" si="16" ref="AH3:AH8">VLOOKUP($AC3,$O$3:$Z$8,12,FALSE)</f>
        <v>891 : 641</v>
      </c>
      <c r="AI3"/>
    </row>
    <row r="4" spans="1:35" ht="12.75" customHeight="1">
      <c r="A4" s="59">
        <v>2</v>
      </c>
      <c r="B4" s="89" t="s">
        <v>76</v>
      </c>
      <c r="C4" s="90" t="s">
        <v>77</v>
      </c>
      <c r="D4" s="135" t="s">
        <v>66</v>
      </c>
      <c r="E4" s="41" t="s">
        <v>2</v>
      </c>
      <c r="F4" s="63" t="s">
        <v>47</v>
      </c>
      <c r="G4" s="73">
        <v>4</v>
      </c>
      <c r="H4" s="74">
        <v>0</v>
      </c>
      <c r="I4" s="75">
        <v>100</v>
      </c>
      <c r="J4" s="76">
        <v>70</v>
      </c>
      <c r="K4" s="85"/>
      <c r="L4" s="77">
        <f>IF($G4+$H4&lt;&gt;4,"",IF($G4&gt;$H4,2,IF($G4=$H4,1,0)))</f>
        <v>2</v>
      </c>
      <c r="M4" s="78">
        <f>IF($G4+$H4&lt;&gt;4,"",2-$L4)</f>
        <v>0</v>
      </c>
      <c r="N4" s="8">
        <f>IF(AND(G4&lt;&gt;"",H4&lt;&gt;"",G4+H4&lt;&gt;4),"!!!","")</f>
      </c>
      <c r="O4" s="14">
        <f t="shared" si="0"/>
        <v>4</v>
      </c>
      <c r="P4" s="18" t="str">
        <f t="shared" si="1"/>
        <v>SSG Algermissen I</v>
      </c>
      <c r="Q4" s="14">
        <f t="shared" si="2"/>
        <v>10</v>
      </c>
      <c r="R4" s="31">
        <f t="shared" si="3"/>
        <v>9</v>
      </c>
      <c r="S4" s="32">
        <f t="shared" si="4"/>
        <v>11</v>
      </c>
      <c r="T4" s="14" t="str">
        <f t="shared" si="5"/>
        <v>9 : 11</v>
      </c>
      <c r="U4" s="31">
        <f t="shared" si="6"/>
        <v>21</v>
      </c>
      <c r="V4" s="32">
        <f t="shared" si="7"/>
        <v>19</v>
      </c>
      <c r="W4" s="14" t="str">
        <f t="shared" si="8"/>
        <v>21 : 19</v>
      </c>
      <c r="X4" s="31">
        <f t="shared" si="9"/>
        <v>879</v>
      </c>
      <c r="Y4" s="32">
        <f t="shared" si="10"/>
        <v>748</v>
      </c>
      <c r="Z4" s="14" t="str">
        <f t="shared" si="11"/>
        <v>879 : 748</v>
      </c>
      <c r="AA4" s="33">
        <f t="shared" si="12"/>
        <v>8980020130.96</v>
      </c>
      <c r="AB4" s="9"/>
      <c r="AC4" s="67">
        <v>2</v>
      </c>
      <c r="AD4" s="68" t="str">
        <f>VLOOKUP($AC4,$O$3:$Z$8,2,FALSE)</f>
        <v>DJK Blau-Weiß Hildesheim</v>
      </c>
      <c r="AE4" s="67">
        <f t="shared" si="13"/>
        <v>10</v>
      </c>
      <c r="AF4" s="67" t="str">
        <f t="shared" si="14"/>
        <v>12 : 8</v>
      </c>
      <c r="AG4" s="67" t="str">
        <f t="shared" si="15"/>
        <v>22 : 18</v>
      </c>
      <c r="AH4" s="67" t="str">
        <f t="shared" si="16"/>
        <v>857 : 869</v>
      </c>
      <c r="AI4"/>
    </row>
    <row r="5" spans="1:35" ht="12.75" customHeight="1">
      <c r="A5" s="59">
        <v>3</v>
      </c>
      <c r="B5" s="89" t="s">
        <v>78</v>
      </c>
      <c r="C5" s="90" t="s">
        <v>79</v>
      </c>
      <c r="D5" s="63" t="s">
        <v>48</v>
      </c>
      <c r="E5" s="41" t="s">
        <v>2</v>
      </c>
      <c r="F5" s="63" t="s">
        <v>44</v>
      </c>
      <c r="G5" s="73">
        <v>1</v>
      </c>
      <c r="H5" s="74">
        <v>3</v>
      </c>
      <c r="I5" s="75">
        <v>79</v>
      </c>
      <c r="J5" s="76">
        <v>100</v>
      </c>
      <c r="K5" s="85"/>
      <c r="L5" s="77">
        <f>IF($G5+$H5&lt;&gt;4,"",IF($G5&gt;$H5,2,IF($G5=$H5,1,0)))</f>
        <v>0</v>
      </c>
      <c r="M5" s="78">
        <f>IF($G5+$H5&lt;&gt;4,"",2-$L5)</f>
        <v>2</v>
      </c>
      <c r="N5" s="8">
        <f>IF(AND(G5&lt;&gt;"",H5&lt;&gt;"",G5+H5&lt;&gt;4),"!!!","")</f>
      </c>
      <c r="O5" s="14">
        <f t="shared" si="0"/>
        <v>2</v>
      </c>
      <c r="P5" s="18" t="str">
        <f t="shared" si="1"/>
        <v>DJK Blau-Weiß Hildesheim</v>
      </c>
      <c r="Q5" s="14">
        <f t="shared" si="2"/>
        <v>10</v>
      </c>
      <c r="R5" s="31">
        <f t="shared" si="3"/>
        <v>12</v>
      </c>
      <c r="S5" s="32">
        <f t="shared" si="4"/>
        <v>8</v>
      </c>
      <c r="T5" s="14" t="str">
        <f t="shared" si="5"/>
        <v>12 : 8</v>
      </c>
      <c r="U5" s="31">
        <f t="shared" si="6"/>
        <v>22</v>
      </c>
      <c r="V5" s="32">
        <f t="shared" si="7"/>
        <v>18</v>
      </c>
      <c r="W5" s="14" t="str">
        <f t="shared" si="8"/>
        <v>22 : 18</v>
      </c>
      <c r="X5" s="31">
        <f t="shared" si="9"/>
        <v>857</v>
      </c>
      <c r="Y5" s="32">
        <f t="shared" si="10"/>
        <v>869</v>
      </c>
      <c r="Z5" s="14" t="str">
        <f t="shared" si="11"/>
        <v>857 : 869</v>
      </c>
      <c r="AA5" s="33">
        <f t="shared" si="12"/>
        <v>12040039987.95</v>
      </c>
      <c r="AB5" s="9"/>
      <c r="AC5" s="67">
        <v>3</v>
      </c>
      <c r="AD5" s="68" t="str">
        <f>VLOOKUP($AC5,$O$3:$Z$8,2,FALSE)</f>
        <v>VSG Röss./Nordst. I</v>
      </c>
      <c r="AE5" s="67">
        <f t="shared" si="13"/>
        <v>10</v>
      </c>
      <c r="AF5" s="67" t="str">
        <f t="shared" si="14"/>
        <v>10 : 10</v>
      </c>
      <c r="AG5" s="67" t="str">
        <f t="shared" si="15"/>
        <v>21 : 19</v>
      </c>
      <c r="AH5" s="67" t="str">
        <f t="shared" si="16"/>
        <v>860 : 851</v>
      </c>
      <c r="AI5"/>
    </row>
    <row r="6" spans="1:35" ht="12.75" customHeight="1">
      <c r="A6" s="58"/>
      <c r="B6" s="48"/>
      <c r="C6" s="49"/>
      <c r="D6" s="64"/>
      <c r="E6" s="42"/>
      <c r="F6" s="64"/>
      <c r="G6" s="79"/>
      <c r="H6" s="80"/>
      <c r="I6" s="81"/>
      <c r="J6" s="82"/>
      <c r="K6" s="86"/>
      <c r="L6" s="79"/>
      <c r="M6" s="82"/>
      <c r="N6" s="8"/>
      <c r="O6" s="14">
        <f t="shared" si="0"/>
        <v>6</v>
      </c>
      <c r="P6" s="18" t="str">
        <f t="shared" si="1"/>
        <v>MTV 48 Hildesheim I</v>
      </c>
      <c r="Q6" s="14">
        <f t="shared" si="2"/>
        <v>10</v>
      </c>
      <c r="R6" s="31">
        <f t="shared" si="3"/>
        <v>1</v>
      </c>
      <c r="S6" s="32">
        <f t="shared" si="4"/>
        <v>19</v>
      </c>
      <c r="T6" s="14" t="str">
        <f t="shared" si="5"/>
        <v>1 : 19</v>
      </c>
      <c r="U6" s="31">
        <f t="shared" si="6"/>
        <v>5</v>
      </c>
      <c r="V6" s="32">
        <f t="shared" si="7"/>
        <v>35</v>
      </c>
      <c r="W6" s="14" t="str">
        <f t="shared" si="8"/>
        <v>5 : 35</v>
      </c>
      <c r="X6" s="31">
        <f t="shared" si="9"/>
        <v>645</v>
      </c>
      <c r="Y6" s="32">
        <f t="shared" si="10"/>
        <v>970</v>
      </c>
      <c r="Z6" s="14" t="str">
        <f t="shared" si="11"/>
        <v>645 : 970</v>
      </c>
      <c r="AA6" s="33">
        <f t="shared" si="12"/>
        <v>819699674.94</v>
      </c>
      <c r="AB6" s="9"/>
      <c r="AC6" s="67">
        <v>4</v>
      </c>
      <c r="AD6" s="68" t="str">
        <f>VLOOKUP($AC6,$O$3:$Z$8,2,FALSE)</f>
        <v>SSG Algermissen I</v>
      </c>
      <c r="AE6" s="67">
        <f t="shared" si="13"/>
        <v>10</v>
      </c>
      <c r="AF6" s="67" t="str">
        <f t="shared" si="14"/>
        <v>9 : 11</v>
      </c>
      <c r="AG6" s="67" t="str">
        <f t="shared" si="15"/>
        <v>21 : 19</v>
      </c>
      <c r="AH6" s="67" t="str">
        <f t="shared" si="16"/>
        <v>879 : 748</v>
      </c>
      <c r="AI6"/>
    </row>
    <row r="7" spans="1:35" ht="12.75" customHeight="1">
      <c r="A7" s="59">
        <v>4</v>
      </c>
      <c r="B7" s="89" t="s">
        <v>74</v>
      </c>
      <c r="C7" s="90" t="s">
        <v>80</v>
      </c>
      <c r="D7" s="63" t="s">
        <v>47</v>
      </c>
      <c r="E7" s="41" t="s">
        <v>2</v>
      </c>
      <c r="F7" s="63" t="s">
        <v>46</v>
      </c>
      <c r="G7" s="73">
        <v>2</v>
      </c>
      <c r="H7" s="74">
        <v>2</v>
      </c>
      <c r="I7" s="75">
        <v>88</v>
      </c>
      <c r="J7" s="76">
        <v>96</v>
      </c>
      <c r="K7" s="85"/>
      <c r="L7" s="77">
        <f>IF($G7+$H7&lt;&gt;4,"",IF($G7&gt;$H7,2,IF($G7=$H7,1,0)))</f>
        <v>1</v>
      </c>
      <c r="M7" s="78">
        <f>IF($G7+$H7&lt;&gt;4,"",2-$L7)</f>
        <v>1</v>
      </c>
      <c r="N7" s="8">
        <f>IF(AND(G7&lt;&gt;"",H7&lt;&gt;"",G7+H7&lt;&gt;4),"!!!","")</f>
      </c>
      <c r="O7" s="14">
        <f t="shared" si="0"/>
        <v>3</v>
      </c>
      <c r="P7" s="18" t="str">
        <f t="shared" si="1"/>
        <v>VSG Röss./Nordst. I</v>
      </c>
      <c r="Q7" s="14">
        <f t="shared" si="2"/>
        <v>10</v>
      </c>
      <c r="R7" s="31">
        <f t="shared" si="3"/>
        <v>10</v>
      </c>
      <c r="S7" s="32">
        <f t="shared" si="4"/>
        <v>10</v>
      </c>
      <c r="T7" s="14" t="str">
        <f t="shared" si="5"/>
        <v>10 : 10</v>
      </c>
      <c r="U7" s="31">
        <f t="shared" si="6"/>
        <v>21</v>
      </c>
      <c r="V7" s="32">
        <f t="shared" si="7"/>
        <v>19</v>
      </c>
      <c r="W7" s="14" t="str">
        <f t="shared" si="8"/>
        <v>21 : 19</v>
      </c>
      <c r="X7" s="31">
        <f t="shared" si="9"/>
        <v>860</v>
      </c>
      <c r="Y7" s="32">
        <f t="shared" si="10"/>
        <v>851</v>
      </c>
      <c r="Z7" s="14" t="str">
        <f t="shared" si="11"/>
        <v>860 : 851</v>
      </c>
      <c r="AA7" s="33">
        <f t="shared" si="12"/>
        <v>10000020008.93</v>
      </c>
      <c r="AB7" s="9"/>
      <c r="AC7" s="67">
        <v>5</v>
      </c>
      <c r="AD7" s="68" t="str">
        <f>VLOOKUP($AC7,$O$3:$Z$8,2,FALSE)</f>
        <v>SV Wendhausen</v>
      </c>
      <c r="AE7" s="67">
        <f t="shared" si="13"/>
        <v>10</v>
      </c>
      <c r="AF7" s="67" t="str">
        <f t="shared" si="14"/>
        <v>9 : 11</v>
      </c>
      <c r="AG7" s="67" t="str">
        <f t="shared" si="15"/>
        <v>16 : 24</v>
      </c>
      <c r="AH7" s="67" t="str">
        <f t="shared" si="16"/>
        <v>759 : 812</v>
      </c>
      <c r="AI7"/>
    </row>
    <row r="8" spans="1:35" ht="12.75" customHeight="1">
      <c r="A8" s="59">
        <v>5</v>
      </c>
      <c r="B8" s="89" t="s">
        <v>76</v>
      </c>
      <c r="C8" s="90">
        <v>41194</v>
      </c>
      <c r="D8" s="135" t="s">
        <v>66</v>
      </c>
      <c r="E8" s="41" t="s">
        <v>2</v>
      </c>
      <c r="F8" s="63" t="s">
        <v>48</v>
      </c>
      <c r="G8" s="73">
        <v>2</v>
      </c>
      <c r="H8" s="74">
        <v>2</v>
      </c>
      <c r="I8" s="75">
        <v>88</v>
      </c>
      <c r="J8" s="76">
        <v>85</v>
      </c>
      <c r="K8" s="85"/>
      <c r="L8" s="77">
        <f>IF($G8+$H8&lt;&gt;4,"",IF($G8&gt;$H8,2,IF($G8=$H8,1,0)))</f>
        <v>1</v>
      </c>
      <c r="M8" s="78">
        <f>IF($G8+$H8&lt;&gt;4,"",2-$L8)</f>
        <v>1</v>
      </c>
      <c r="N8" s="8">
        <f>IF(AND(G8&lt;&gt;"",H8&lt;&gt;"",G8+H8&lt;&gt;4),"!!!","")</f>
      </c>
      <c r="O8" s="14">
        <f t="shared" si="0"/>
        <v>5</v>
      </c>
      <c r="P8" s="18" t="str">
        <f t="shared" si="1"/>
        <v>SV Wendhausen</v>
      </c>
      <c r="Q8" s="14">
        <f t="shared" si="2"/>
        <v>10</v>
      </c>
      <c r="R8" s="31">
        <f t="shared" si="3"/>
        <v>9</v>
      </c>
      <c r="S8" s="32">
        <f t="shared" si="4"/>
        <v>11</v>
      </c>
      <c r="T8" s="14" t="str">
        <f t="shared" si="5"/>
        <v>9 : 11</v>
      </c>
      <c r="U8" s="31">
        <f t="shared" si="6"/>
        <v>16</v>
      </c>
      <c r="V8" s="32">
        <f t="shared" si="7"/>
        <v>24</v>
      </c>
      <c r="W8" s="14" t="str">
        <f t="shared" si="8"/>
        <v>16 : 24</v>
      </c>
      <c r="X8" s="31">
        <f t="shared" si="9"/>
        <v>759</v>
      </c>
      <c r="Y8" s="32">
        <f t="shared" si="10"/>
        <v>812</v>
      </c>
      <c r="Z8" s="14" t="str">
        <f t="shared" si="11"/>
        <v>759 : 812</v>
      </c>
      <c r="AA8" s="33">
        <f t="shared" si="12"/>
        <v>8979919946.92</v>
      </c>
      <c r="AB8" s="9"/>
      <c r="AC8" s="67">
        <v>6</v>
      </c>
      <c r="AD8" s="68" t="str">
        <f>VLOOKUP($AC8,$O$3:$Z$8,2,FALSE)</f>
        <v>MTV 48 Hildesheim I</v>
      </c>
      <c r="AE8" s="67">
        <f t="shared" si="13"/>
        <v>10</v>
      </c>
      <c r="AF8" s="67" t="str">
        <f t="shared" si="14"/>
        <v>1 : 19</v>
      </c>
      <c r="AG8" s="67" t="str">
        <f t="shared" si="15"/>
        <v>5 : 35</v>
      </c>
      <c r="AH8" s="67" t="str">
        <f t="shared" si="16"/>
        <v>645 : 970</v>
      </c>
      <c r="AI8"/>
    </row>
    <row r="9" spans="1:29" ht="12.75" customHeight="1">
      <c r="A9" s="59">
        <v>6</v>
      </c>
      <c r="B9" s="89" t="s">
        <v>82</v>
      </c>
      <c r="C9" s="90" t="s">
        <v>83</v>
      </c>
      <c r="D9" s="63" t="s">
        <v>44</v>
      </c>
      <c r="E9" s="41" t="s">
        <v>2</v>
      </c>
      <c r="F9" s="63" t="s">
        <v>45</v>
      </c>
      <c r="G9" s="73">
        <v>4</v>
      </c>
      <c r="H9" s="74">
        <v>0</v>
      </c>
      <c r="I9" s="75">
        <v>100</v>
      </c>
      <c r="J9" s="76">
        <v>66</v>
      </c>
      <c r="K9" s="85"/>
      <c r="L9" s="77">
        <f>IF($G9+$H9&lt;&gt;4,"",IF($G9&gt;$H9,2,IF($G9=$H9,1,0)))</f>
        <v>2</v>
      </c>
      <c r="M9" s="78">
        <f>IF($G9+$H9&lt;&gt;4,"",2-$L9)</f>
        <v>0</v>
      </c>
      <c r="N9" s="8">
        <f>IF(AND(G9&lt;&gt;"",H9&lt;&gt;"",G9+H9&lt;&gt;4),"!!!","")</f>
      </c>
      <c r="O9" s="12"/>
      <c r="P9" s="12"/>
      <c r="Q9" s="12"/>
      <c r="R9" s="12"/>
      <c r="S9" s="12"/>
      <c r="T9" s="12"/>
      <c r="U9" s="12"/>
      <c r="V9" s="12"/>
      <c r="W9" s="12"/>
      <c r="X9" s="9"/>
      <c r="Y9" s="9"/>
      <c r="Z9" s="9"/>
      <c r="AA9" s="9"/>
      <c r="AB9" s="9"/>
      <c r="AC9" s="25"/>
    </row>
    <row r="10" spans="1:34" ht="12.75" customHeight="1">
      <c r="A10" s="58"/>
      <c r="B10" s="48"/>
      <c r="C10" s="49"/>
      <c r="D10" s="64"/>
      <c r="E10" s="42"/>
      <c r="F10" s="64"/>
      <c r="G10" s="79"/>
      <c r="H10" s="80"/>
      <c r="I10" s="81"/>
      <c r="J10" s="82"/>
      <c r="K10" s="86"/>
      <c r="L10" s="79"/>
      <c r="M10" s="82"/>
      <c r="N10" s="8"/>
      <c r="O10" s="12"/>
      <c r="P10" s="12"/>
      <c r="Q10" s="12"/>
      <c r="R10" s="12"/>
      <c r="S10" s="12"/>
      <c r="T10" s="12"/>
      <c r="U10" s="12"/>
      <c r="V10" s="12"/>
      <c r="W10" s="12"/>
      <c r="X10" s="9"/>
      <c r="Y10" s="9"/>
      <c r="Z10" s="9"/>
      <c r="AA10" s="9"/>
      <c r="AB10" s="9"/>
      <c r="AC10" s="107" t="s">
        <v>10</v>
      </c>
      <c r="AF10" s="108">
        <f>SUM(R$3:S8)/2</f>
        <v>60</v>
      </c>
      <c r="AG10" s="108">
        <f>SUM(U$3:V8)/2</f>
        <v>120</v>
      </c>
      <c r="AH10" s="108">
        <f>SUM(X$3:Y8)/2</f>
        <v>4891</v>
      </c>
    </row>
    <row r="11" spans="1:29" ht="12.75" customHeight="1">
      <c r="A11" s="59">
        <v>7</v>
      </c>
      <c r="B11" s="89" t="s">
        <v>82</v>
      </c>
      <c r="C11" s="90">
        <v>41197</v>
      </c>
      <c r="D11" s="63" t="s">
        <v>44</v>
      </c>
      <c r="E11" s="41" t="s">
        <v>2</v>
      </c>
      <c r="F11" s="63" t="s">
        <v>46</v>
      </c>
      <c r="G11" s="73">
        <v>4</v>
      </c>
      <c r="H11" s="74">
        <v>0</v>
      </c>
      <c r="I11" s="75">
        <v>100</v>
      </c>
      <c r="J11" s="76">
        <v>72</v>
      </c>
      <c r="K11" s="85"/>
      <c r="L11" s="77">
        <f>IF($G11+$H11&lt;&gt;4,"",IF($G11&gt;$H11,2,IF($G11=$H11,1,0)))</f>
        <v>2</v>
      </c>
      <c r="M11" s="78">
        <f>IF($G11+$H11&lt;&gt;4,"",2-$L11)</f>
        <v>0</v>
      </c>
      <c r="N11" s="8">
        <f>IF(AND(G11&lt;&gt;"",H11&lt;&gt;"",G11+H11&lt;&gt;4),"!!!","")</f>
      </c>
      <c r="O11" s="12"/>
      <c r="P11" s="12"/>
      <c r="Q11" s="12"/>
      <c r="R11" s="12"/>
      <c r="S11" s="12"/>
      <c r="T11" s="12"/>
      <c r="U11" s="12"/>
      <c r="V11" s="12"/>
      <c r="W11" s="12"/>
      <c r="X11" s="9"/>
      <c r="Y11" s="9"/>
      <c r="Z11" s="9"/>
      <c r="AA11" s="9"/>
      <c r="AB11" s="9"/>
      <c r="AC11" s="25"/>
    </row>
    <row r="12" spans="1:28" ht="12.75" customHeight="1">
      <c r="A12" s="59">
        <v>8</v>
      </c>
      <c r="B12" s="89" t="s">
        <v>78</v>
      </c>
      <c r="C12" s="90" t="s">
        <v>84</v>
      </c>
      <c r="D12" s="63" t="s">
        <v>48</v>
      </c>
      <c r="E12" s="41" t="s">
        <v>2</v>
      </c>
      <c r="F12" s="63" t="s">
        <v>47</v>
      </c>
      <c r="G12" s="73">
        <v>3</v>
      </c>
      <c r="H12" s="74">
        <v>1</v>
      </c>
      <c r="I12" s="75">
        <v>80</v>
      </c>
      <c r="J12" s="76">
        <v>71</v>
      </c>
      <c r="K12" s="85"/>
      <c r="L12" s="77">
        <f>IF($G12+$H12&lt;&gt;4,"",IF($G12&gt;$H12,2,IF($G12=$H12,1,0)))</f>
        <v>2</v>
      </c>
      <c r="M12" s="78">
        <f>IF($G12+$H12&lt;&gt;4,"",2-$L12)</f>
        <v>0</v>
      </c>
      <c r="N12" s="8">
        <f>IF(AND(G12&lt;&gt;"",H12&lt;&gt;"",G12+H12&lt;&gt;4),"!!!","")</f>
      </c>
      <c r="O12" s="12"/>
      <c r="P12" s="12"/>
      <c r="Q12" s="12"/>
      <c r="R12" s="12"/>
      <c r="S12" s="12"/>
      <c r="T12" s="12"/>
      <c r="U12" s="12"/>
      <c r="V12" s="12"/>
      <c r="W12" s="12"/>
      <c r="X12" s="9"/>
      <c r="Y12" s="9"/>
      <c r="Z12" s="9"/>
      <c r="AA12" s="9"/>
      <c r="AB12" s="9"/>
    </row>
    <row r="13" spans="1:28" ht="12.75" customHeight="1">
      <c r="A13" s="59">
        <v>9</v>
      </c>
      <c r="B13" s="89" t="s">
        <v>74</v>
      </c>
      <c r="C13" s="90" t="s">
        <v>85</v>
      </c>
      <c r="D13" s="63" t="s">
        <v>45</v>
      </c>
      <c r="E13" s="41" t="s">
        <v>2</v>
      </c>
      <c r="F13" s="135" t="s">
        <v>66</v>
      </c>
      <c r="G13" s="73">
        <v>2</v>
      </c>
      <c r="H13" s="74">
        <v>2</v>
      </c>
      <c r="I13" s="75">
        <v>85</v>
      </c>
      <c r="J13" s="76">
        <v>84</v>
      </c>
      <c r="K13" s="85"/>
      <c r="L13" s="77">
        <f>IF($G13+$H13&lt;&gt;4,"",IF($G13&gt;$H13,2,IF($G13=$H13,1,0)))</f>
        <v>1</v>
      </c>
      <c r="M13" s="78">
        <f>IF($G13+$H13&lt;&gt;4,"",2-$L13)</f>
        <v>1</v>
      </c>
      <c r="N13" s="8">
        <f>IF(AND(G13&lt;&gt;"",H13&lt;&gt;"",G13+H13&lt;&gt;4),"!!!","")</f>
      </c>
      <c r="O13" s="12"/>
      <c r="P13" s="12"/>
      <c r="Q13" s="12"/>
      <c r="R13" s="12"/>
      <c r="S13" s="12"/>
      <c r="T13" s="12"/>
      <c r="U13" s="12"/>
      <c r="V13" s="12"/>
      <c r="W13" s="12"/>
      <c r="X13" s="9"/>
      <c r="Y13" s="9"/>
      <c r="Z13" s="9"/>
      <c r="AA13" s="9"/>
      <c r="AB13" s="9"/>
    </row>
    <row r="14" spans="1:28" ht="12.75" customHeight="1">
      <c r="A14" s="50"/>
      <c r="B14" s="51"/>
      <c r="C14" s="49"/>
      <c r="D14" s="64"/>
      <c r="E14" s="43"/>
      <c r="F14" s="64"/>
      <c r="G14" s="79"/>
      <c r="H14" s="80"/>
      <c r="I14" s="81"/>
      <c r="J14" s="82"/>
      <c r="K14" s="86"/>
      <c r="L14" s="79"/>
      <c r="M14" s="82"/>
      <c r="N14" s="8"/>
      <c r="O14" s="12"/>
      <c r="P14" s="12"/>
      <c r="Q14" s="12"/>
      <c r="R14" s="12"/>
      <c r="S14" s="12"/>
      <c r="T14" s="12"/>
      <c r="U14" s="12"/>
      <c r="V14" s="12"/>
      <c r="W14" s="12"/>
      <c r="X14" s="9"/>
      <c r="Y14" s="9"/>
      <c r="Z14" s="9"/>
      <c r="AA14" s="9"/>
      <c r="AB14" s="9"/>
    </row>
    <row r="15" spans="1:28" ht="12.75" customHeight="1">
      <c r="A15" s="59">
        <v>10</v>
      </c>
      <c r="B15" s="89" t="s">
        <v>74</v>
      </c>
      <c r="C15" s="90" t="s">
        <v>86</v>
      </c>
      <c r="D15" s="63" t="s">
        <v>47</v>
      </c>
      <c r="E15" s="41" t="s">
        <v>2</v>
      </c>
      <c r="F15" s="63" t="s">
        <v>45</v>
      </c>
      <c r="G15" s="73">
        <v>0</v>
      </c>
      <c r="H15" s="74">
        <v>4</v>
      </c>
      <c r="I15" s="75">
        <v>64</v>
      </c>
      <c r="J15" s="76">
        <v>100</v>
      </c>
      <c r="K15" s="85"/>
      <c r="L15" s="77">
        <f>IF($G15+$H15&lt;&gt;4,"",IF($G15&gt;$H15,2,IF($G15=$H15,1,0)))</f>
        <v>0</v>
      </c>
      <c r="M15" s="78">
        <f>IF($G15+$H15&lt;&gt;4,"",2-$L15)</f>
        <v>2</v>
      </c>
      <c r="N15" s="8">
        <f>IF(AND(G15&lt;&gt;"",H15&lt;&gt;"",G15+H15&lt;&gt;4),"!!!","")</f>
      </c>
      <c r="O15" s="12"/>
      <c r="P15" s="12"/>
      <c r="Q15" s="12"/>
      <c r="R15" s="12"/>
      <c r="S15" s="12"/>
      <c r="T15" s="12"/>
      <c r="U15" s="12"/>
      <c r="V15" s="12"/>
      <c r="W15" s="12"/>
      <c r="X15" s="9"/>
      <c r="Y15" s="9"/>
      <c r="Z15" s="9"/>
      <c r="AA15" s="9"/>
      <c r="AB15" s="9"/>
    </row>
    <row r="16" spans="1:28" ht="12.75" customHeight="1">
      <c r="A16" s="59">
        <v>11</v>
      </c>
      <c r="B16" s="89" t="s">
        <v>76</v>
      </c>
      <c r="C16" s="90" t="s">
        <v>87</v>
      </c>
      <c r="D16" s="135" t="s">
        <v>66</v>
      </c>
      <c r="E16" s="41" t="s">
        <v>2</v>
      </c>
      <c r="F16" s="63" t="s">
        <v>44</v>
      </c>
      <c r="G16" s="73">
        <v>2</v>
      </c>
      <c r="H16" s="74">
        <v>2</v>
      </c>
      <c r="I16" s="75">
        <v>83</v>
      </c>
      <c r="J16" s="76">
        <v>95</v>
      </c>
      <c r="K16" s="85"/>
      <c r="L16" s="77">
        <f>IF($G16+$H16&lt;&gt;4,"",IF($G16&gt;$H16,2,IF($G16=$H16,1,0)))</f>
        <v>1</v>
      </c>
      <c r="M16" s="78">
        <f>IF($G16+$H16&lt;&gt;4,"",2-$L16)</f>
        <v>1</v>
      </c>
      <c r="N16" s="8">
        <f>IF(AND(G16&lt;&gt;"",H16&lt;&gt;"",G16+H16&lt;&gt;4),"!!!","")</f>
      </c>
      <c r="O16" s="12"/>
      <c r="P16" s="12"/>
      <c r="Q16" s="12"/>
      <c r="R16" s="12"/>
      <c r="S16" s="12"/>
      <c r="T16" s="12"/>
      <c r="U16" s="12"/>
      <c r="V16" s="12"/>
      <c r="W16" s="12"/>
      <c r="X16" s="9"/>
      <c r="Y16" s="9"/>
      <c r="Z16" s="9"/>
      <c r="AA16" s="9"/>
      <c r="AB16" s="9"/>
    </row>
    <row r="17" spans="1:28" ht="12.75" customHeight="1">
      <c r="A17" s="59">
        <v>12</v>
      </c>
      <c r="B17" s="89" t="s">
        <v>78</v>
      </c>
      <c r="C17" s="90">
        <v>41227</v>
      </c>
      <c r="D17" s="63" t="s">
        <v>48</v>
      </c>
      <c r="E17" s="41" t="s">
        <v>2</v>
      </c>
      <c r="F17" s="63" t="s">
        <v>46</v>
      </c>
      <c r="G17" s="73">
        <v>4</v>
      </c>
      <c r="H17" s="74">
        <v>0</v>
      </c>
      <c r="I17" s="75">
        <v>101</v>
      </c>
      <c r="J17" s="76">
        <v>85</v>
      </c>
      <c r="K17" s="85"/>
      <c r="L17" s="77">
        <f>IF($G17+$H17&lt;&gt;4,"",IF($G17&gt;$H17,2,IF($G17=$H17,1,0)))</f>
        <v>2</v>
      </c>
      <c r="M17" s="78">
        <f>IF($G17+$H17&lt;&gt;4,"",2-$L17)</f>
        <v>0</v>
      </c>
      <c r="N17" s="8">
        <f>IF(AND(G17&lt;&gt;"",H17&lt;&gt;"",G17+H17&lt;&gt;4),"!!!","")</f>
      </c>
      <c r="O17" s="12"/>
      <c r="P17" s="12"/>
      <c r="Q17" s="12"/>
      <c r="R17" s="12"/>
      <c r="S17" s="12"/>
      <c r="T17" s="12"/>
      <c r="U17" s="12"/>
      <c r="V17" s="12"/>
      <c r="W17" s="12"/>
      <c r="X17" s="9"/>
      <c r="Y17" s="9"/>
      <c r="Z17" s="9"/>
      <c r="AA17" s="9"/>
      <c r="AB17" s="9"/>
    </row>
    <row r="18" spans="1:28" ht="12.75" customHeight="1">
      <c r="A18" s="58"/>
      <c r="B18" s="48"/>
      <c r="C18" s="49"/>
      <c r="D18" s="64"/>
      <c r="E18" s="42"/>
      <c r="F18" s="64"/>
      <c r="G18" s="79"/>
      <c r="H18" s="80"/>
      <c r="I18" s="81"/>
      <c r="J18" s="82"/>
      <c r="K18" s="86"/>
      <c r="L18" s="79"/>
      <c r="M18" s="82"/>
      <c r="N18" s="8"/>
      <c r="O18" s="12"/>
      <c r="P18" s="12"/>
      <c r="Q18" s="12"/>
      <c r="R18" s="12"/>
      <c r="S18" s="12"/>
      <c r="T18" s="12"/>
      <c r="U18" s="12"/>
      <c r="V18" s="12"/>
      <c r="W18" s="12"/>
      <c r="X18" s="9"/>
      <c r="Y18" s="9"/>
      <c r="Z18" s="9"/>
      <c r="AA18" s="9"/>
      <c r="AB18" s="9"/>
    </row>
    <row r="19" spans="1:28" ht="12.75" customHeight="1">
      <c r="A19" s="59">
        <v>13</v>
      </c>
      <c r="B19" s="89" t="s">
        <v>76</v>
      </c>
      <c r="C19" s="90">
        <v>41243</v>
      </c>
      <c r="D19" s="135" t="s">
        <v>66</v>
      </c>
      <c r="E19" s="41" t="s">
        <v>2</v>
      </c>
      <c r="F19" s="63" t="s">
        <v>46</v>
      </c>
      <c r="G19" s="73">
        <v>3</v>
      </c>
      <c r="H19" s="74">
        <v>1</v>
      </c>
      <c r="I19" s="75">
        <v>97</v>
      </c>
      <c r="J19" s="76">
        <v>83</v>
      </c>
      <c r="K19" s="85"/>
      <c r="L19" s="77">
        <f>IF($G19+$H19&lt;&gt;4,"",IF($G19&gt;$H19,2,IF($G19=$H19,1,0)))</f>
        <v>2</v>
      </c>
      <c r="M19" s="78">
        <f>IF($G19+$H19&lt;&gt;4,"",2-$L19)</f>
        <v>0</v>
      </c>
      <c r="N19" s="8">
        <f>IF(AND(G19&lt;&gt;"",H19&lt;&gt;"",G19+H19&lt;&gt;4),"!!!","")</f>
      </c>
      <c r="O19" s="12"/>
      <c r="P19" s="12"/>
      <c r="Q19" s="12"/>
      <c r="R19" s="12"/>
      <c r="S19" s="12"/>
      <c r="T19" s="12"/>
      <c r="U19" s="12"/>
      <c r="V19" s="12"/>
      <c r="W19" s="12"/>
      <c r="X19" s="9"/>
      <c r="Y19" s="9"/>
      <c r="Z19" s="9"/>
      <c r="AA19" s="9"/>
      <c r="AB19" s="9"/>
    </row>
    <row r="20" spans="1:28" ht="12.75" customHeight="1">
      <c r="A20" s="59">
        <v>14</v>
      </c>
      <c r="B20" s="89" t="s">
        <v>78</v>
      </c>
      <c r="C20" s="90" t="s">
        <v>88</v>
      </c>
      <c r="D20" s="63" t="s">
        <v>48</v>
      </c>
      <c r="E20" s="41" t="s">
        <v>2</v>
      </c>
      <c r="F20" s="63" t="s">
        <v>45</v>
      </c>
      <c r="G20" s="73">
        <v>3</v>
      </c>
      <c r="H20" s="74">
        <v>1</v>
      </c>
      <c r="I20" s="75">
        <v>91</v>
      </c>
      <c r="J20" s="76">
        <v>78</v>
      </c>
      <c r="K20" s="85"/>
      <c r="L20" s="77">
        <f>IF($G20+$H20&lt;&gt;4,"",IF($G20&gt;$H20,2,IF($G20=$H20,1,0)))</f>
        <v>2</v>
      </c>
      <c r="M20" s="78">
        <f>IF($G20+$H20&lt;&gt;4,"",2-$L20)</f>
        <v>0</v>
      </c>
      <c r="N20" s="8">
        <f>IF(AND(G20&lt;&gt;"",H20&lt;&gt;"",G20+H20&lt;&gt;4),"!!!","")</f>
      </c>
      <c r="O20" s="12"/>
      <c r="P20" s="12"/>
      <c r="Q20" s="12"/>
      <c r="R20" s="12"/>
      <c r="S20" s="12"/>
      <c r="T20" s="12"/>
      <c r="U20" s="12"/>
      <c r="V20" s="12"/>
      <c r="W20" s="12"/>
      <c r="X20" s="9"/>
      <c r="Y20" s="9"/>
      <c r="Z20" s="9"/>
      <c r="AA20" s="9"/>
      <c r="AB20" s="9"/>
    </row>
    <row r="21" spans="1:28" ht="12.75" customHeight="1">
      <c r="A21" s="59">
        <v>15</v>
      </c>
      <c r="B21" s="89" t="s">
        <v>82</v>
      </c>
      <c r="C21" s="90" t="s">
        <v>89</v>
      </c>
      <c r="D21" s="63" t="s">
        <v>44</v>
      </c>
      <c r="E21" s="41" t="s">
        <v>2</v>
      </c>
      <c r="F21" s="63" t="s">
        <v>47</v>
      </c>
      <c r="G21" s="73">
        <v>4</v>
      </c>
      <c r="H21" s="74">
        <v>0</v>
      </c>
      <c r="I21" s="75">
        <v>100</v>
      </c>
      <c r="J21" s="76">
        <v>69</v>
      </c>
      <c r="K21" s="85"/>
      <c r="L21" s="77">
        <f>IF($G21+$H21&lt;&gt;4,"",IF($G21&gt;$H21,2,IF($G21=$H21,1,0)))</f>
        <v>2</v>
      </c>
      <c r="M21" s="78">
        <f>IF($G21+$H21&lt;&gt;4,"",2-$L21)</f>
        <v>0</v>
      </c>
      <c r="N21" s="8">
        <f>IF(AND(G21&lt;&gt;"",H21&lt;&gt;"",G21+H21&lt;&gt;4),"!!!","")</f>
      </c>
      <c r="O21" s="12"/>
      <c r="P21" s="12"/>
      <c r="Q21" s="12"/>
      <c r="R21" s="12"/>
      <c r="S21" s="12"/>
      <c r="T21" s="12"/>
      <c r="U21" s="12"/>
      <c r="V21" s="12"/>
      <c r="W21" s="12"/>
      <c r="X21" s="9"/>
      <c r="Y21" s="9"/>
      <c r="Z21" s="9"/>
      <c r="AA21" s="9"/>
      <c r="AB21" s="9"/>
    </row>
    <row r="22" spans="1:14" ht="12.75" customHeight="1">
      <c r="A22" s="58"/>
      <c r="B22" s="48"/>
      <c r="C22" s="49"/>
      <c r="D22" s="64"/>
      <c r="E22" s="42"/>
      <c r="F22" s="64"/>
      <c r="G22" s="79"/>
      <c r="H22" s="80"/>
      <c r="I22" s="81"/>
      <c r="J22" s="82"/>
      <c r="K22" s="86"/>
      <c r="L22" s="79"/>
      <c r="M22" s="82"/>
      <c r="N22" s="8"/>
    </row>
    <row r="23" spans="1:34" ht="12.75" customHeight="1">
      <c r="A23" s="59">
        <v>16</v>
      </c>
      <c r="B23" s="89" t="s">
        <v>74</v>
      </c>
      <c r="C23" s="90">
        <v>41256</v>
      </c>
      <c r="D23" s="63" t="s">
        <v>45</v>
      </c>
      <c r="E23" s="41" t="s">
        <v>2</v>
      </c>
      <c r="F23" s="63" t="s">
        <v>46</v>
      </c>
      <c r="G23" s="73">
        <v>1</v>
      </c>
      <c r="H23" s="74">
        <v>3</v>
      </c>
      <c r="I23" s="75">
        <v>80</v>
      </c>
      <c r="J23" s="76">
        <v>90</v>
      </c>
      <c r="K23" s="85"/>
      <c r="L23" s="77">
        <f>IF($G23+$H23&lt;&gt;4,"",IF($G23&gt;$H23,2,IF($G23=$H23,1,0)))</f>
        <v>0</v>
      </c>
      <c r="M23" s="78">
        <f>IF($G23+$H23&lt;&gt;4,"",2-$L23)</f>
        <v>2</v>
      </c>
      <c r="N23" s="8">
        <f>IF(AND(G23&lt;&gt;"",H23&lt;&gt;"",G23+H23&lt;&gt;4),"!!!","")</f>
      </c>
      <c r="O23" s="13"/>
      <c r="P23" s="13"/>
      <c r="Q23" s="13"/>
      <c r="R23" s="13"/>
      <c r="S23" s="13"/>
      <c r="T23" s="13"/>
      <c r="U23" s="13"/>
      <c r="V23" s="13"/>
      <c r="W23" s="13"/>
      <c r="X23" s="10"/>
      <c r="Y23" s="10"/>
      <c r="Z23" s="10"/>
      <c r="AA23" s="10"/>
      <c r="AB23" s="10"/>
      <c r="AC23" s="3"/>
      <c r="AD23" s="3"/>
      <c r="AE23" s="3"/>
      <c r="AF23" s="3"/>
      <c r="AG23" s="3"/>
      <c r="AH23" s="3"/>
    </row>
    <row r="24" spans="1:14" ht="12.75" customHeight="1">
      <c r="A24" s="59">
        <v>17</v>
      </c>
      <c r="B24" s="89" t="s">
        <v>74</v>
      </c>
      <c r="C24" s="90" t="s">
        <v>90</v>
      </c>
      <c r="D24" s="63" t="s">
        <v>47</v>
      </c>
      <c r="E24" s="41" t="s">
        <v>2</v>
      </c>
      <c r="F24" s="135" t="s">
        <v>66</v>
      </c>
      <c r="G24" s="73">
        <v>0</v>
      </c>
      <c r="H24" s="74">
        <v>4</v>
      </c>
      <c r="I24" s="75">
        <v>57</v>
      </c>
      <c r="J24" s="76">
        <v>100</v>
      </c>
      <c r="K24" s="85">
        <v>100</v>
      </c>
      <c r="L24" s="77">
        <f>IF($G24+$H24&lt;&gt;4,"",IF($G24&gt;$H24,2,IF($G24=$H24,1,0)))</f>
        <v>0</v>
      </c>
      <c r="M24" s="78">
        <f>IF($G24+$H24&lt;&gt;4,"",2-$L24)</f>
        <v>2</v>
      </c>
      <c r="N24" s="8">
        <f>IF(AND(G24&lt;&gt;"",H24&lt;&gt;"",G24+H24&lt;&gt;4),"!!!","")</f>
      </c>
    </row>
    <row r="25" spans="1:14" ht="12.75" customHeight="1">
      <c r="A25" s="59">
        <v>18</v>
      </c>
      <c r="B25" s="89" t="s">
        <v>82</v>
      </c>
      <c r="C25" s="90" t="s">
        <v>91</v>
      </c>
      <c r="D25" s="63" t="s">
        <v>44</v>
      </c>
      <c r="E25" s="41" t="s">
        <v>2</v>
      </c>
      <c r="F25" s="63" t="s">
        <v>48</v>
      </c>
      <c r="G25" s="73">
        <v>4</v>
      </c>
      <c r="H25" s="74">
        <v>0</v>
      </c>
      <c r="I25" s="75">
        <v>100</v>
      </c>
      <c r="J25" s="76">
        <v>65</v>
      </c>
      <c r="K25" s="85"/>
      <c r="L25" s="77">
        <f>IF($G25+$H25&lt;&gt;4,"",IF($G25&gt;$H25,2,IF($G25=$H25,1,0)))</f>
        <v>2</v>
      </c>
      <c r="M25" s="78">
        <f>IF($G25+$H25&lt;&gt;4,"",2-$L25)</f>
        <v>0</v>
      </c>
      <c r="N25" s="8">
        <f>IF(AND(G25&lt;&gt;"",H25&lt;&gt;"",G25+H25&lt;&gt;4),"!!!","")</f>
      </c>
    </row>
    <row r="26" spans="1:14" ht="12.75" customHeight="1">
      <c r="A26" s="50"/>
      <c r="B26" s="51"/>
      <c r="C26" s="49"/>
      <c r="D26" s="65"/>
      <c r="E26" s="49"/>
      <c r="F26" s="65"/>
      <c r="G26" s="79"/>
      <c r="H26" s="80"/>
      <c r="I26" s="81"/>
      <c r="J26" s="82"/>
      <c r="K26" s="86"/>
      <c r="L26" s="79"/>
      <c r="M26" s="82"/>
      <c r="N26" s="8"/>
    </row>
    <row r="27" spans="1:14" ht="12.75" customHeight="1">
      <c r="A27" s="59">
        <v>19</v>
      </c>
      <c r="B27" s="89" t="s">
        <v>74</v>
      </c>
      <c r="C27" s="90">
        <v>41291</v>
      </c>
      <c r="D27" s="63" t="s">
        <v>47</v>
      </c>
      <c r="E27" s="41" t="s">
        <v>2</v>
      </c>
      <c r="F27" s="63" t="s">
        <v>46</v>
      </c>
      <c r="G27" s="73">
        <v>1</v>
      </c>
      <c r="H27" s="74">
        <v>3</v>
      </c>
      <c r="I27" s="75">
        <v>81</v>
      </c>
      <c r="J27" s="76">
        <v>96</v>
      </c>
      <c r="K27" s="85"/>
      <c r="L27" s="77">
        <f>IF($G27+$H27&lt;&gt;4,"",IF($G27&gt;$H27,2,IF($G27=$H27,1,0)))</f>
        <v>0</v>
      </c>
      <c r="M27" s="78">
        <f>IF($G27+$H27&lt;&gt;4,"",2-$L27)</f>
        <v>2</v>
      </c>
      <c r="N27" s="8">
        <f>IF(AND(G27&lt;&gt;"",H27&lt;&gt;"",G27+H27&lt;&gt;4),"!!!","")</f>
      </c>
    </row>
    <row r="28" spans="1:14" ht="12.75" customHeight="1">
      <c r="A28" s="59">
        <v>20</v>
      </c>
      <c r="B28" s="89" t="s">
        <v>78</v>
      </c>
      <c r="C28" s="90" t="s">
        <v>92</v>
      </c>
      <c r="D28" s="63" t="s">
        <v>48</v>
      </c>
      <c r="E28" s="41" t="s">
        <v>2</v>
      </c>
      <c r="F28" s="135" t="s">
        <v>66</v>
      </c>
      <c r="G28" s="73">
        <v>3</v>
      </c>
      <c r="H28" s="74">
        <v>1</v>
      </c>
      <c r="I28" s="75">
        <v>97</v>
      </c>
      <c r="J28" s="76">
        <v>89</v>
      </c>
      <c r="K28" s="85"/>
      <c r="L28" s="77">
        <f>IF($G28+$H28&lt;&gt;4,"",IF($G28&gt;$H28,2,IF($G28=$H28,1,0)))</f>
        <v>2</v>
      </c>
      <c r="M28" s="78">
        <f>IF($G28+$H28&lt;&gt;4,"",2-$L28)</f>
        <v>0</v>
      </c>
      <c r="N28" s="8">
        <f>IF(AND(G28&lt;&gt;"",H28&lt;&gt;"",G28+H28&lt;&gt;4),"!!!","")</f>
      </c>
    </row>
    <row r="29" spans="1:14" ht="12.75" customHeight="1">
      <c r="A29" s="59">
        <v>21</v>
      </c>
      <c r="B29" s="89" t="s">
        <v>74</v>
      </c>
      <c r="C29" s="90" t="s">
        <v>93</v>
      </c>
      <c r="D29" s="63" t="s">
        <v>45</v>
      </c>
      <c r="E29" s="41" t="s">
        <v>2</v>
      </c>
      <c r="F29" s="63" t="s">
        <v>44</v>
      </c>
      <c r="G29" s="73">
        <v>1</v>
      </c>
      <c r="H29" s="74">
        <v>3</v>
      </c>
      <c r="I29" s="75">
        <v>83</v>
      </c>
      <c r="J29" s="76">
        <v>96</v>
      </c>
      <c r="K29" s="85"/>
      <c r="L29" s="77">
        <f>IF($G29+$H29&lt;&gt;4,"",IF($G29&gt;$H29,2,IF($G29=$H29,1,0)))</f>
        <v>0</v>
      </c>
      <c r="M29" s="78">
        <f>IF($G29+$H29&lt;&gt;4,"",2-$L29)</f>
        <v>2</v>
      </c>
      <c r="N29" s="8">
        <f>IF(AND(G29&lt;&gt;"",H29&lt;&gt;"",G29+H29&lt;&gt;4),"!!!","")</f>
      </c>
    </row>
    <row r="30" spans="1:14" ht="12.75" customHeight="1">
      <c r="A30" s="58"/>
      <c r="B30" s="48"/>
      <c r="C30" s="49"/>
      <c r="D30" s="65"/>
      <c r="E30" s="49"/>
      <c r="F30" s="65"/>
      <c r="G30" s="79"/>
      <c r="H30" s="80"/>
      <c r="I30" s="81"/>
      <c r="J30" s="82"/>
      <c r="K30" s="86"/>
      <c r="L30" s="79"/>
      <c r="M30" s="82"/>
      <c r="N30" s="8"/>
    </row>
    <row r="31" spans="1:14" ht="12.75" customHeight="1">
      <c r="A31" s="59">
        <v>22</v>
      </c>
      <c r="B31" s="89" t="s">
        <v>82</v>
      </c>
      <c r="C31" s="90" t="s">
        <v>94</v>
      </c>
      <c r="D31" s="63" t="s">
        <v>44</v>
      </c>
      <c r="E31" s="41" t="s">
        <v>2</v>
      </c>
      <c r="F31" s="63" t="s">
        <v>46</v>
      </c>
      <c r="G31" s="73">
        <v>3</v>
      </c>
      <c r="H31" s="74">
        <v>1</v>
      </c>
      <c r="I31" s="75"/>
      <c r="J31" s="76"/>
      <c r="K31" s="85"/>
      <c r="L31" s="77">
        <f>IF($G31+$H31&lt;&gt;4,"",IF($G31&gt;$H31,2,IF($G31=$H31,1,0)))</f>
        <v>2</v>
      </c>
      <c r="M31" s="78">
        <f>IF($G31+$H31&lt;&gt;4,"",2-$L31)</f>
        <v>0</v>
      </c>
      <c r="N31" s="8">
        <f>IF(AND(G31&lt;&gt;"",H31&lt;&gt;"",G31+H31&lt;&gt;4),"!!!","")</f>
      </c>
    </row>
    <row r="32" spans="1:14" ht="12.75" customHeight="1">
      <c r="A32" s="59">
        <v>23</v>
      </c>
      <c r="B32" s="89" t="s">
        <v>74</v>
      </c>
      <c r="C32" s="90" t="s">
        <v>95</v>
      </c>
      <c r="D32" s="63" t="s">
        <v>47</v>
      </c>
      <c r="E32" s="41" t="s">
        <v>2</v>
      </c>
      <c r="F32" s="63" t="s">
        <v>48</v>
      </c>
      <c r="G32" s="73">
        <v>1</v>
      </c>
      <c r="H32" s="74">
        <v>3</v>
      </c>
      <c r="I32" s="75">
        <v>81</v>
      </c>
      <c r="J32" s="76">
        <v>98</v>
      </c>
      <c r="K32" s="85"/>
      <c r="L32" s="77">
        <f>IF($G32+$H32&lt;&gt;4,"",IF($G32&gt;$H32,2,IF($G32=$H32,1,0)))</f>
        <v>0</v>
      </c>
      <c r="M32" s="78">
        <f>IF($G32+$H32&lt;&gt;4,"",2-$L32)</f>
        <v>2</v>
      </c>
      <c r="N32" s="8">
        <f>IF(AND(G32&lt;&gt;"",H32&lt;&gt;"",G32+H32&lt;&gt;4),"!!!","")</f>
      </c>
    </row>
    <row r="33" spans="1:14" ht="12.75" customHeight="1">
      <c r="A33" s="59">
        <v>24</v>
      </c>
      <c r="B33" s="89" t="s">
        <v>76</v>
      </c>
      <c r="C33" s="90" t="s">
        <v>96</v>
      </c>
      <c r="D33" s="135" t="s">
        <v>66</v>
      </c>
      <c r="E33" s="41" t="s">
        <v>2</v>
      </c>
      <c r="F33" s="63" t="s">
        <v>45</v>
      </c>
      <c r="G33" s="73">
        <v>2</v>
      </c>
      <c r="H33" s="74">
        <v>2</v>
      </c>
      <c r="I33" s="75">
        <v>79</v>
      </c>
      <c r="J33" s="76">
        <v>94</v>
      </c>
      <c r="K33" s="85"/>
      <c r="L33" s="77">
        <f>IF($G33+$H33&lt;&gt;4,"",IF($G33&gt;$H33,2,IF($G33=$H33,1,0)))</f>
        <v>1</v>
      </c>
      <c r="M33" s="78">
        <f>IF($G33+$H33&lt;&gt;4,"",2-$L33)</f>
        <v>1</v>
      </c>
      <c r="N33" s="8">
        <f>IF(AND(G33&lt;&gt;"",H33&lt;&gt;"",G33+H33&lt;&gt;4),"!!!","")</f>
      </c>
    </row>
    <row r="34" spans="1:14" ht="12.75" customHeight="1">
      <c r="A34" s="58"/>
      <c r="B34" s="48"/>
      <c r="C34" s="52"/>
      <c r="D34" s="66"/>
      <c r="E34" s="52"/>
      <c r="F34" s="66"/>
      <c r="G34" s="79"/>
      <c r="H34" s="80"/>
      <c r="I34" s="81"/>
      <c r="J34" s="82"/>
      <c r="K34" s="86"/>
      <c r="L34" s="79"/>
      <c r="M34" s="82"/>
      <c r="N34" s="8"/>
    </row>
    <row r="35" spans="1:14" ht="12.75" customHeight="1">
      <c r="A35" s="59">
        <v>25</v>
      </c>
      <c r="B35" s="89" t="s">
        <v>74</v>
      </c>
      <c r="C35" s="90" t="s">
        <v>97</v>
      </c>
      <c r="D35" s="63" t="s">
        <v>45</v>
      </c>
      <c r="E35" s="41" t="s">
        <v>2</v>
      </c>
      <c r="F35" s="63" t="s">
        <v>47</v>
      </c>
      <c r="G35" s="73">
        <v>4</v>
      </c>
      <c r="H35" s="74">
        <v>0</v>
      </c>
      <c r="I35" s="75">
        <v>100</v>
      </c>
      <c r="J35" s="76">
        <v>0</v>
      </c>
      <c r="K35" s="85"/>
      <c r="L35" s="77">
        <f>IF($G35+$H35&lt;&gt;4,"",IF($G35&gt;$H35,2,IF($G35=$H35,1,0)))</f>
        <v>2</v>
      </c>
      <c r="M35" s="78">
        <f>IF($G35+$H35&lt;&gt;4,"",2-$L35)</f>
        <v>0</v>
      </c>
      <c r="N35" s="8">
        <f>IF(AND(G35&lt;&gt;"",H35&lt;&gt;"",G35+H35&lt;&gt;4),"!!!","")</f>
      </c>
    </row>
    <row r="36" spans="1:14" ht="12.75" customHeight="1">
      <c r="A36" s="59">
        <v>26</v>
      </c>
      <c r="B36" s="89" t="s">
        <v>82</v>
      </c>
      <c r="C36" s="90" t="s">
        <v>98</v>
      </c>
      <c r="D36" s="63" t="s">
        <v>44</v>
      </c>
      <c r="E36" s="41" t="s">
        <v>2</v>
      </c>
      <c r="F36" s="135" t="s">
        <v>66</v>
      </c>
      <c r="G36" s="73">
        <v>4</v>
      </c>
      <c r="H36" s="74">
        <v>0</v>
      </c>
      <c r="I36" s="75">
        <v>100</v>
      </c>
      <c r="J36" s="76">
        <v>60</v>
      </c>
      <c r="K36" s="85"/>
      <c r="L36" s="77">
        <f>IF($G36+$H36&lt;&gt;4,"",IF($G36&gt;$H36,2,IF($G36=$H36,1,0)))</f>
        <v>2</v>
      </c>
      <c r="M36" s="78">
        <f>IF($G36+$H36&lt;&gt;4,"",2-$L36)</f>
        <v>0</v>
      </c>
      <c r="N36" s="8">
        <f>IF(AND(G36&lt;&gt;"",H36&lt;&gt;"",G36+H36&lt;&gt;4),"!!!","")</f>
      </c>
    </row>
    <row r="37" spans="1:14" ht="12.75" customHeight="1">
      <c r="A37" s="59">
        <v>27</v>
      </c>
      <c r="B37" s="89" t="s">
        <v>78</v>
      </c>
      <c r="C37" s="90" t="s">
        <v>99</v>
      </c>
      <c r="D37" s="63" t="s">
        <v>48</v>
      </c>
      <c r="E37" s="41" t="s">
        <v>2</v>
      </c>
      <c r="F37" s="63" t="s">
        <v>46</v>
      </c>
      <c r="G37" s="73">
        <v>1</v>
      </c>
      <c r="H37" s="74">
        <v>3</v>
      </c>
      <c r="I37" s="75">
        <v>84</v>
      </c>
      <c r="J37" s="76">
        <v>85</v>
      </c>
      <c r="K37" s="85"/>
      <c r="L37" s="77">
        <f>IF($G37+$H37&lt;&gt;4,"",IF($G37&gt;$H37,2,IF($G37=$H37,1,0)))</f>
        <v>0</v>
      </c>
      <c r="M37" s="78">
        <f>IF($G37+$H37&lt;&gt;4,"",2-$L37)</f>
        <v>2</v>
      </c>
      <c r="N37" s="8">
        <f>IF(AND(G37&lt;&gt;"",H37&lt;&gt;"",G37+H37&lt;&gt;4),"!!!","")</f>
      </c>
    </row>
    <row r="38" spans="1:14" ht="12.75" customHeight="1">
      <c r="A38" s="50"/>
      <c r="B38" s="51"/>
      <c r="C38" s="49"/>
      <c r="D38" s="65"/>
      <c r="E38" s="49"/>
      <c r="F38" s="65"/>
      <c r="G38" s="79"/>
      <c r="H38" s="80"/>
      <c r="I38" s="81"/>
      <c r="J38" s="82"/>
      <c r="K38" s="86"/>
      <c r="L38" s="79"/>
      <c r="M38" s="82"/>
      <c r="N38" s="8"/>
    </row>
    <row r="39" spans="1:14" ht="12.75" customHeight="1">
      <c r="A39" s="59">
        <v>28</v>
      </c>
      <c r="B39" s="89" t="s">
        <v>76</v>
      </c>
      <c r="C39" s="90" t="s">
        <v>100</v>
      </c>
      <c r="D39" s="135" t="s">
        <v>66</v>
      </c>
      <c r="E39" s="41" t="s">
        <v>2</v>
      </c>
      <c r="F39" s="63" t="s">
        <v>46</v>
      </c>
      <c r="G39" s="73">
        <v>1</v>
      </c>
      <c r="H39" s="74">
        <v>3</v>
      </c>
      <c r="I39" s="75">
        <v>80</v>
      </c>
      <c r="J39" s="76">
        <v>85</v>
      </c>
      <c r="K39" s="85"/>
      <c r="L39" s="77">
        <f>IF($G39+$H39&lt;&gt;4,"",IF($G39&gt;$H39,2,IF($G39=$H39,1,0)))</f>
        <v>0</v>
      </c>
      <c r="M39" s="78">
        <f>IF($G39+$H39&lt;&gt;4,"",2-$L39)</f>
        <v>2</v>
      </c>
      <c r="N39" s="8">
        <f>IF(AND(G39&lt;&gt;"",H39&lt;&gt;"",G39+H39&lt;&gt;4),"!!!","")</f>
      </c>
    </row>
    <row r="40" spans="1:14" ht="12.75" customHeight="1">
      <c r="A40" s="59">
        <v>29</v>
      </c>
      <c r="B40" s="89" t="s">
        <v>74</v>
      </c>
      <c r="C40" s="90" t="s">
        <v>101</v>
      </c>
      <c r="D40" s="63" t="s">
        <v>45</v>
      </c>
      <c r="E40" s="41" t="s">
        <v>2</v>
      </c>
      <c r="F40" s="63" t="s">
        <v>48</v>
      </c>
      <c r="G40" s="73">
        <v>2</v>
      </c>
      <c r="H40" s="74">
        <v>2</v>
      </c>
      <c r="I40" s="75">
        <v>92</v>
      </c>
      <c r="J40" s="76">
        <v>77</v>
      </c>
      <c r="K40" s="85"/>
      <c r="L40" s="77">
        <f>IF($G40+$H40&lt;&gt;4,"",IF($G40&gt;$H40,2,IF($G40=$H40,1,0)))</f>
        <v>1</v>
      </c>
      <c r="M40" s="78">
        <f>IF($G40+$H40&lt;&gt;4,"",2-$L40)</f>
        <v>1</v>
      </c>
      <c r="N40" s="8">
        <f>IF(AND(G40&lt;&gt;"",H40&lt;&gt;"",G40+H40&lt;&gt;4),"!!!","")</f>
      </c>
    </row>
    <row r="41" spans="1:14" ht="12.75" customHeight="1">
      <c r="A41" s="59">
        <v>30</v>
      </c>
      <c r="B41" s="89" t="s">
        <v>74</v>
      </c>
      <c r="C41" s="90" t="s">
        <v>101</v>
      </c>
      <c r="D41" s="63" t="s">
        <v>47</v>
      </c>
      <c r="E41" s="41" t="s">
        <v>2</v>
      </c>
      <c r="F41" s="63" t="s">
        <v>44</v>
      </c>
      <c r="G41" s="73">
        <v>0</v>
      </c>
      <c r="H41" s="74">
        <v>4</v>
      </c>
      <c r="I41" s="75">
        <v>64</v>
      </c>
      <c r="J41" s="76">
        <v>100</v>
      </c>
      <c r="K41" s="85"/>
      <c r="L41" s="77">
        <f>IF($G41+$H41&lt;&gt;4,"",IF($G41&gt;$H41,2,IF($G41=$H41,1,0)))</f>
        <v>0</v>
      </c>
      <c r="M41" s="78">
        <f>IF($G41+$H41&lt;&gt;4,"",2-$L41)</f>
        <v>2</v>
      </c>
      <c r="N41" s="8">
        <f>IF(AND(G41&lt;&gt;"",H41&lt;&gt;"",G41+H41&lt;&gt;4),"!!!","")</f>
      </c>
    </row>
    <row r="42" spans="1:13" ht="4.5" customHeight="1">
      <c r="A42" s="53"/>
      <c r="B42" s="53"/>
      <c r="C42" s="54"/>
      <c r="D42" s="55"/>
      <c r="E42" s="56"/>
      <c r="F42" s="56"/>
      <c r="G42" s="57"/>
      <c r="H42" s="57"/>
      <c r="I42" s="47"/>
      <c r="J42" s="47"/>
      <c r="K42" s="47"/>
      <c r="L42" s="47"/>
      <c r="M42" s="47"/>
    </row>
    <row r="43" spans="1:35" s="2" customFormat="1" ht="10.5" customHeight="1">
      <c r="A43" s="109" t="s">
        <v>10</v>
      </c>
      <c r="B43" s="110"/>
      <c r="C43" s="110"/>
      <c r="D43" s="110"/>
      <c r="E43" s="110"/>
      <c r="F43" s="110"/>
      <c r="G43" s="142">
        <f>SUM(G3:H42)</f>
        <v>120</v>
      </c>
      <c r="H43" s="142"/>
      <c r="I43" s="142">
        <f>SUM(I3:J42)</f>
        <v>4891</v>
      </c>
      <c r="J43" s="142"/>
      <c r="K43" s="111"/>
      <c r="L43" s="142">
        <f>SUM(L3:M42)</f>
        <v>60</v>
      </c>
      <c r="M43" s="142"/>
      <c r="N43" s="10"/>
      <c r="O43" s="11"/>
      <c r="P43" s="11"/>
      <c r="Q43" s="11"/>
      <c r="R43" s="11"/>
      <c r="S43" s="11"/>
      <c r="T43" s="11"/>
      <c r="U43" s="11"/>
      <c r="V43" s="11"/>
      <c r="W43" s="11"/>
      <c r="X43" s="7"/>
      <c r="Y43" s="7"/>
      <c r="Z43" s="7"/>
      <c r="AA43" s="7"/>
      <c r="AB43" s="7"/>
      <c r="AC43" s="1"/>
      <c r="AD43" s="1"/>
      <c r="AE43" s="1"/>
      <c r="AF43" s="1"/>
      <c r="AG43" s="1"/>
      <c r="AH43" s="1"/>
      <c r="AI43" s="3"/>
    </row>
    <row r="44" ht="4.5" customHeight="1"/>
    <row r="45" spans="1:34" ht="11.25" customHeight="1">
      <c r="A45" s="101" t="s">
        <v>22</v>
      </c>
      <c r="B45" s="102"/>
      <c r="C45" s="103"/>
      <c r="D45" s="132" t="s">
        <v>44</v>
      </c>
      <c r="AD45" s="91" t="s">
        <v>24</v>
      </c>
      <c r="AE45" s="92"/>
      <c r="AF45" s="92"/>
      <c r="AG45" s="92"/>
      <c r="AH45" s="93"/>
    </row>
    <row r="46" spans="1:34" ht="11.25" customHeight="1">
      <c r="A46" s="36"/>
      <c r="B46" s="36"/>
      <c r="C46" s="37"/>
      <c r="D46" s="132" t="s">
        <v>45</v>
      </c>
      <c r="AD46" s="94" t="s">
        <v>25</v>
      </c>
      <c r="AE46" s="95"/>
      <c r="AF46" s="95"/>
      <c r="AG46" s="95"/>
      <c r="AH46" s="96"/>
    </row>
    <row r="47" spans="1:34" ht="11.25" customHeight="1">
      <c r="A47" s="35"/>
      <c r="B47" s="35"/>
      <c r="C47" s="38"/>
      <c r="D47" s="132" t="s">
        <v>48</v>
      </c>
      <c r="AD47" s="94" t="s">
        <v>26</v>
      </c>
      <c r="AE47" s="95"/>
      <c r="AF47" s="95"/>
      <c r="AG47" s="95"/>
      <c r="AH47" s="96"/>
    </row>
    <row r="48" spans="1:34" ht="11.25" customHeight="1">
      <c r="A48" s="35"/>
      <c r="B48" s="35"/>
      <c r="C48" s="38"/>
      <c r="D48" s="132" t="s">
        <v>47</v>
      </c>
      <c r="AD48" s="94" t="s">
        <v>27</v>
      </c>
      <c r="AE48" s="95"/>
      <c r="AF48" s="95"/>
      <c r="AG48" s="95"/>
      <c r="AH48" s="96"/>
    </row>
    <row r="49" spans="1:34" ht="11.25" customHeight="1">
      <c r="A49" s="35"/>
      <c r="B49" s="35"/>
      <c r="C49" s="38"/>
      <c r="D49" s="133" t="s">
        <v>66</v>
      </c>
      <c r="AD49" s="97" t="s">
        <v>35</v>
      </c>
      <c r="AE49" s="98"/>
      <c r="AF49" s="98"/>
      <c r="AG49" s="98"/>
      <c r="AH49" s="99"/>
    </row>
    <row r="50" spans="1:4" ht="11.25" customHeight="1">
      <c r="A50" s="35"/>
      <c r="B50" s="35"/>
      <c r="C50" s="38"/>
      <c r="D50" s="132" t="s">
        <v>46</v>
      </c>
    </row>
  </sheetData>
  <sheetProtection/>
  <mergeCells count="12">
    <mergeCell ref="D2:F2"/>
    <mergeCell ref="I2:J2"/>
    <mergeCell ref="L2:M2"/>
    <mergeCell ref="G1:J1"/>
    <mergeCell ref="A1:F1"/>
    <mergeCell ref="L1:M1"/>
    <mergeCell ref="O1:AA1"/>
    <mergeCell ref="AC1:AH1"/>
    <mergeCell ref="I43:J43"/>
    <mergeCell ref="G43:H43"/>
    <mergeCell ref="L43:M43"/>
    <mergeCell ref="G2:H2"/>
  </mergeCells>
  <printOptions/>
  <pageMargins left="0.39" right="0.1968503937007874" top="0.5905511811023623" bottom="0.38" header="0.5118110236220472" footer="0.31"/>
  <pageSetup fitToHeight="1" fitToWidth="1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5"/>
  <sheetViews>
    <sheetView zoomScalePageLayoutView="0" workbookViewId="0" topLeftCell="A1">
      <pane ySplit="2" topLeftCell="A3" activePane="bottomLeft" state="frozen"/>
      <selection pane="topLeft" activeCell="B30" sqref="B30:C31"/>
      <selection pane="bottomLeft" activeCell="D35" sqref="D35:D39"/>
    </sheetView>
  </sheetViews>
  <sheetFormatPr defaultColWidth="11.421875" defaultRowHeight="12.75"/>
  <cols>
    <col min="1" max="1" width="5.57421875" style="4" customWidth="1"/>
    <col min="2" max="2" width="3.7109375" style="4" customWidth="1"/>
    <col min="3" max="3" width="10.57421875" style="4" customWidth="1"/>
    <col min="4" max="4" width="20.7109375" style="4" customWidth="1"/>
    <col min="5" max="5" width="2.57421875" style="26" customWidth="1"/>
    <col min="6" max="6" width="22.140625" style="4" bestFit="1" customWidth="1"/>
    <col min="7" max="8" width="5.7109375" style="12" customWidth="1"/>
    <col min="9" max="10" width="6.7109375" style="11" customWidth="1"/>
    <col min="11" max="11" width="0.71875" style="11" customWidth="1"/>
    <col min="12" max="13" width="5.8515625" style="11" customWidth="1"/>
    <col min="14" max="14" width="3.7109375" style="7" customWidth="1"/>
    <col min="15" max="15" width="5.140625" style="11" hidden="1" customWidth="1"/>
    <col min="16" max="16" width="20.7109375" style="11" hidden="1" customWidth="1"/>
    <col min="17" max="17" width="5.8515625" style="11" hidden="1" customWidth="1"/>
    <col min="18" max="23" width="5.57421875" style="11" hidden="1" customWidth="1"/>
    <col min="24" max="26" width="5.57421875" style="7" hidden="1" customWidth="1"/>
    <col min="27" max="27" width="9.57421875" style="7" hidden="1" customWidth="1"/>
    <col min="28" max="28" width="1.57421875" style="7" hidden="1" customWidth="1"/>
    <col min="29" max="29" width="5.421875" style="1" customWidth="1"/>
    <col min="30" max="30" width="20.57421875" style="1" bestFit="1" customWidth="1"/>
    <col min="31" max="31" width="5.8515625" style="1" customWidth="1"/>
    <col min="32" max="34" width="8.421875" style="1" customWidth="1"/>
    <col min="35" max="35" width="11.421875" style="1" customWidth="1"/>
    <col min="42" max="43" width="2.00390625" style="0" bestFit="1" customWidth="1"/>
    <col min="44" max="45" width="3.00390625" style="0" bestFit="1" customWidth="1"/>
  </cols>
  <sheetData>
    <row r="1" spans="1:38" s="22" customFormat="1" ht="21" customHeight="1">
      <c r="A1" s="155" t="s">
        <v>131</v>
      </c>
      <c r="B1" s="156"/>
      <c r="C1" s="156"/>
      <c r="D1" s="156"/>
      <c r="E1" s="156"/>
      <c r="F1" s="157"/>
      <c r="G1" s="152" t="s">
        <v>11</v>
      </c>
      <c r="H1" s="153"/>
      <c r="I1" s="153"/>
      <c r="J1" s="154"/>
      <c r="K1" s="19"/>
      <c r="L1" s="158" t="s">
        <v>20</v>
      </c>
      <c r="M1" s="159"/>
      <c r="N1" s="20"/>
      <c r="O1" s="136" t="s">
        <v>21</v>
      </c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8"/>
      <c r="AB1" s="21"/>
      <c r="AC1" s="139" t="s">
        <v>19</v>
      </c>
      <c r="AD1" s="140"/>
      <c r="AE1" s="140"/>
      <c r="AF1" s="140"/>
      <c r="AG1" s="140"/>
      <c r="AH1" s="141"/>
      <c r="AI1" s="16"/>
      <c r="AJ1" s="16"/>
      <c r="AK1" s="16"/>
      <c r="AL1" s="16"/>
    </row>
    <row r="2" spans="1:35" s="17" customFormat="1" ht="35.25" customHeight="1">
      <c r="A2" s="45" t="s">
        <v>0</v>
      </c>
      <c r="B2" s="61" t="s">
        <v>28</v>
      </c>
      <c r="C2" s="62" t="s">
        <v>1</v>
      </c>
      <c r="D2" s="145" t="str">
        <f>IF(D35="","Bitte zuerst die 5 Mannschaftsnamen unten ab Zeile 35 eingeben","Spielpaarung")</f>
        <v>Spielpaarung</v>
      </c>
      <c r="E2" s="146"/>
      <c r="F2" s="147"/>
      <c r="G2" s="143" t="s">
        <v>5</v>
      </c>
      <c r="H2" s="144"/>
      <c r="I2" s="148" t="s">
        <v>6</v>
      </c>
      <c r="J2" s="149"/>
      <c r="K2" s="15"/>
      <c r="L2" s="150" t="s">
        <v>3</v>
      </c>
      <c r="M2" s="151"/>
      <c r="N2" s="23"/>
      <c r="O2" s="27" t="s">
        <v>7</v>
      </c>
      <c r="P2" s="27" t="s">
        <v>8</v>
      </c>
      <c r="Q2" s="27" t="s">
        <v>23</v>
      </c>
      <c r="R2" s="28" t="s">
        <v>14</v>
      </c>
      <c r="S2" s="29" t="s">
        <v>15</v>
      </c>
      <c r="T2" s="27" t="s">
        <v>3</v>
      </c>
      <c r="U2" s="28" t="s">
        <v>12</v>
      </c>
      <c r="V2" s="29" t="s">
        <v>13</v>
      </c>
      <c r="W2" s="27" t="s">
        <v>4</v>
      </c>
      <c r="X2" s="29" t="s">
        <v>16</v>
      </c>
      <c r="Y2" s="29" t="s">
        <v>17</v>
      </c>
      <c r="Z2" s="27" t="s">
        <v>9</v>
      </c>
      <c r="AA2" s="30" t="s">
        <v>18</v>
      </c>
      <c r="AB2" s="9"/>
      <c r="AC2" s="24" t="s">
        <v>7</v>
      </c>
      <c r="AD2" s="24" t="s">
        <v>8</v>
      </c>
      <c r="AE2" s="24" t="s">
        <v>23</v>
      </c>
      <c r="AF2" s="24" t="s">
        <v>3</v>
      </c>
      <c r="AG2" s="24" t="s">
        <v>4</v>
      </c>
      <c r="AH2" s="24" t="s">
        <v>9</v>
      </c>
      <c r="AI2" s="16"/>
    </row>
    <row r="3" spans="1:35" ht="12.75" customHeight="1">
      <c r="A3" s="59">
        <v>1</v>
      </c>
      <c r="B3" s="89" t="s">
        <v>82</v>
      </c>
      <c r="C3" s="90" t="s">
        <v>102</v>
      </c>
      <c r="D3" s="63" t="s">
        <v>51</v>
      </c>
      <c r="E3" s="41" t="s">
        <v>2</v>
      </c>
      <c r="F3" s="63" t="s">
        <v>53</v>
      </c>
      <c r="G3" s="73">
        <v>4</v>
      </c>
      <c r="H3" s="74">
        <v>0</v>
      </c>
      <c r="I3" s="75">
        <v>100</v>
      </c>
      <c r="J3" s="76">
        <v>56</v>
      </c>
      <c r="K3" s="7"/>
      <c r="L3" s="77">
        <f>IF($G3+$H3&lt;&gt;4,"",IF($G3&gt;$H3,2,IF($G3=$H3,1,0)))</f>
        <v>2</v>
      </c>
      <c r="M3" s="78">
        <f>IF($G3+$H3&lt;&gt;4,"",2-$L3)</f>
        <v>0</v>
      </c>
      <c r="N3" s="8">
        <f>IF(AND(G3&lt;&gt;"",H3&lt;&gt;"",G3+H3&lt;&gt;4),"!!!","")</f>
      </c>
      <c r="O3" s="14">
        <f>RANK(AA3,$AA$3:$AA$7)</f>
        <v>2</v>
      </c>
      <c r="P3" s="18" t="str">
        <f>D35</f>
        <v>TSV Brunkensen</v>
      </c>
      <c r="Q3" s="14">
        <f>(R3+S3)/2</f>
        <v>8</v>
      </c>
      <c r="R3" s="31">
        <f>SUMIF($D$3:$D$31,$P3,$L$3:$L$31)+SUMIF($F$3:$F$31,$P3,$M$3:$M$31)</f>
        <v>10</v>
      </c>
      <c r="S3" s="32">
        <f>SUMIF($D$3:$D$31,$P3,$M$3:$M$31)+SUMIF($F$3:$F$31,$P3,$L$3:$L$31)</f>
        <v>6</v>
      </c>
      <c r="T3" s="14" t="str">
        <f>R3&amp;" : "&amp;S3</f>
        <v>10 : 6</v>
      </c>
      <c r="U3" s="31">
        <f>SUMIF($D$3:$D$31,$P3,$G$3:$G$31)+SUMIF($F$3:$F$31,$P3,$H$3:$H$31)</f>
        <v>18</v>
      </c>
      <c r="V3" s="32">
        <f>SUMIF($D$3:$D$31,$P3,$H$3:$H$31)+SUMIF($F$3:$F$31,$P3,$G$3:$G$31)</f>
        <v>14</v>
      </c>
      <c r="W3" s="14" t="str">
        <f>U3&amp;" : "&amp;V3</f>
        <v>18 : 14</v>
      </c>
      <c r="X3" s="31">
        <f>SUMIF($D$3:$D$31,$P3,$I$3:$I$31)+SUMIF($F$3:$F$31,$P3,$J$3:$J$31)</f>
        <v>654</v>
      </c>
      <c r="Y3" s="32">
        <f>SUMIF($D$3:$D$31,$P3,$J$3:$J$31)+SUMIF($F$3:$F$31,$P3,$I$3:$I$31)</f>
        <v>664</v>
      </c>
      <c r="Z3" s="14" t="str">
        <f>X3&amp;" : "&amp;Y3</f>
        <v>654 : 664</v>
      </c>
      <c r="AA3" s="33">
        <f>R3*1000000000+(R3-S3)*10000000+(U3-V3)*10000+(X3-Y3)-ROW(P3)/100</f>
        <v>10040039989.97</v>
      </c>
      <c r="AB3" s="9"/>
      <c r="AC3" s="67">
        <v>1</v>
      </c>
      <c r="AD3" s="68" t="str">
        <f>VLOOKUP($AC3,$O$3:$P$7,2,FALSE)</f>
        <v>VSG Röss./Nordst. II</v>
      </c>
      <c r="AE3" s="67">
        <f>VLOOKUP($AC3,$O$3:$Z$7,3,FALSE)</f>
        <v>8</v>
      </c>
      <c r="AF3" s="67" t="str">
        <f>VLOOKUP($AC3,$O$3:$Z$7,6,FALSE)</f>
        <v>12 : 4</v>
      </c>
      <c r="AG3" s="67" t="str">
        <f>VLOOKUP($AC3,$O$3:$Z$7,9,FALSE)</f>
        <v>23 : 9</v>
      </c>
      <c r="AH3" s="67" t="str">
        <f>VLOOKUP($AC3,$O$3:$Z$7,12,FALSE)</f>
        <v>756 : 630</v>
      </c>
      <c r="AI3"/>
    </row>
    <row r="4" spans="1:35" ht="12.75" customHeight="1">
      <c r="A4" s="59">
        <v>2</v>
      </c>
      <c r="B4" s="89" t="s">
        <v>74</v>
      </c>
      <c r="C4" s="90" t="s">
        <v>75</v>
      </c>
      <c r="D4" s="63" t="s">
        <v>49</v>
      </c>
      <c r="E4" s="41" t="s">
        <v>2</v>
      </c>
      <c r="F4" s="63" t="s">
        <v>70</v>
      </c>
      <c r="G4" s="73">
        <v>2</v>
      </c>
      <c r="H4" s="74">
        <v>2</v>
      </c>
      <c r="I4" s="75">
        <v>94</v>
      </c>
      <c r="J4" s="76">
        <v>90</v>
      </c>
      <c r="K4" s="8"/>
      <c r="L4" s="77">
        <f>IF($G4+$H4&lt;&gt;4,"",IF($G4&gt;$H4,2,IF($G4=$H4,1,0)))</f>
        <v>1</v>
      </c>
      <c r="M4" s="78">
        <f>IF($G4+$H4&lt;&gt;4,"",2-$L4)</f>
        <v>1</v>
      </c>
      <c r="N4" s="8">
        <f>IF(AND(G4&lt;&gt;"",H4&lt;&gt;"",G4+H4&lt;&gt;4),"!!!","")</f>
      </c>
      <c r="O4" s="14">
        <f>RANK(AA4,$AA$3:$AA$7)</f>
        <v>5</v>
      </c>
      <c r="P4" s="18" t="str">
        <f>D36</f>
        <v>SV Hildesia Diekholzen I</v>
      </c>
      <c r="Q4" s="14">
        <f>(R4+S4)/2</f>
        <v>8</v>
      </c>
      <c r="R4" s="31">
        <f>SUMIF($D$3:$D$31,$P4,$L$3:$L$31)+SUMIF($F$3:$F$31,$P4,$M$3:$M$31)</f>
        <v>1</v>
      </c>
      <c r="S4" s="32">
        <f>SUMIF($D$3:$D$31,$P4,$M$3:$M$31)+SUMIF($F$3:$F$31,$P4,$L$3:$L$31)</f>
        <v>15</v>
      </c>
      <c r="T4" s="14" t="str">
        <f>R4&amp;" : "&amp;S4</f>
        <v>1 : 15</v>
      </c>
      <c r="U4" s="31">
        <f>SUMIF($D$3:$D$31,$P4,$G$3:$G$31)+SUMIF($F$3:$F$31,$P4,$H$3:$H$31)</f>
        <v>5</v>
      </c>
      <c r="V4" s="32">
        <f>SUMIF($D$3:$D$31,$P4,$H$3:$H$31)+SUMIF($F$3:$F$31,$P4,$G$3:$G$31)</f>
        <v>27</v>
      </c>
      <c r="W4" s="14" t="str">
        <f>U4&amp;" : "&amp;V4</f>
        <v>5 : 27</v>
      </c>
      <c r="X4" s="31">
        <f>SUMIF($D$3:$D$31,$P4,$I$3:$I$31)+SUMIF($F$3:$F$31,$P4,$J$3:$J$31)</f>
        <v>568</v>
      </c>
      <c r="Y4" s="32">
        <f>SUMIF($D$3:$D$31,$P4,$J$3:$J$31)+SUMIF($F$3:$F$31,$P4,$I$3:$I$31)</f>
        <v>779</v>
      </c>
      <c r="Z4" s="14" t="str">
        <f>X4&amp;" : "&amp;Y4</f>
        <v>568 : 779</v>
      </c>
      <c r="AA4" s="33">
        <f>R4*1000000000+(R4-S4)*10000000+(U4-V4)*10000+(X4-Y4)-ROW(P4)/100</f>
        <v>859779788.96</v>
      </c>
      <c r="AB4" s="9"/>
      <c r="AC4" s="67">
        <v>2</v>
      </c>
      <c r="AD4" s="68" t="str">
        <f>VLOOKUP($AC4,$O$3:$Z$7,2,FALSE)</f>
        <v>TSV Brunkensen</v>
      </c>
      <c r="AE4" s="67">
        <f>VLOOKUP($AC4,$O$3:$Z$7,3,FALSE)</f>
        <v>8</v>
      </c>
      <c r="AF4" s="67" t="str">
        <f>VLOOKUP($AC4,$O$3:$Z$7,6,FALSE)</f>
        <v>10 : 6</v>
      </c>
      <c r="AG4" s="67" t="str">
        <f>VLOOKUP($AC4,$O$3:$Z$7,9,FALSE)</f>
        <v>18 : 14</v>
      </c>
      <c r="AH4" s="67" t="str">
        <f>VLOOKUP($AC4,$O$3:$Z$7,12,FALSE)</f>
        <v>654 : 664</v>
      </c>
      <c r="AI4"/>
    </row>
    <row r="5" spans="1:35" ht="12.75" customHeight="1">
      <c r="A5" s="58"/>
      <c r="B5" s="48"/>
      <c r="C5" s="48"/>
      <c r="D5" s="64"/>
      <c r="E5" s="64"/>
      <c r="F5" s="64"/>
      <c r="G5" s="79"/>
      <c r="H5" s="80"/>
      <c r="I5" s="81"/>
      <c r="J5" s="82"/>
      <c r="K5" s="83"/>
      <c r="L5" s="79"/>
      <c r="M5" s="82"/>
      <c r="N5" s="34"/>
      <c r="O5" s="14">
        <f>RANK(AA5,$AA$3:$AA$7)</f>
        <v>4</v>
      </c>
      <c r="P5" s="18" t="str">
        <f>D37</f>
        <v>Eintracht Hildesheim</v>
      </c>
      <c r="Q5" s="14">
        <f>(R5+S5)/2</f>
        <v>8</v>
      </c>
      <c r="R5" s="31">
        <f>SUMIF($D$3:$D$31,$P5,$L$3:$L$31)+SUMIF($F$3:$F$31,$P5,$M$3:$M$31)</f>
        <v>8</v>
      </c>
      <c r="S5" s="32">
        <f>SUMIF($D$3:$D$31,$P5,$M$3:$M$31)+SUMIF($F$3:$F$31,$P5,$L$3:$L$31)</f>
        <v>8</v>
      </c>
      <c r="T5" s="14" t="str">
        <f>R5&amp;" : "&amp;S5</f>
        <v>8 : 8</v>
      </c>
      <c r="U5" s="31">
        <f>SUMIF($D$3:$D$31,$P5,$G$3:$G$31)+SUMIF($F$3:$F$31,$P5,$H$3:$H$31)</f>
        <v>16</v>
      </c>
      <c r="V5" s="32">
        <f>SUMIF($D$3:$D$31,$P5,$H$3:$H$31)+SUMIF($F$3:$F$31,$P5,$G$3:$G$31)</f>
        <v>16</v>
      </c>
      <c r="W5" s="14" t="str">
        <f>U5&amp;" : "&amp;V5</f>
        <v>16 : 16</v>
      </c>
      <c r="X5" s="31">
        <f>SUMIF($D$3:$D$31,$P5,$I$3:$I$31)+SUMIF($F$3:$F$31,$P5,$J$3:$J$31)</f>
        <v>672</v>
      </c>
      <c r="Y5" s="32">
        <f>SUMIF($D$3:$D$31,$P5,$J$3:$J$31)+SUMIF($F$3:$F$31,$P5,$I$3:$I$31)</f>
        <v>631</v>
      </c>
      <c r="Z5" s="14" t="str">
        <f>X5&amp;" : "&amp;Y5</f>
        <v>672 : 631</v>
      </c>
      <c r="AA5" s="33">
        <f>R5*1000000000+(R5-S5)*10000000+(U5-V5)*10000+(X5-Y5)-ROW(P5)/100</f>
        <v>8000000040.95</v>
      </c>
      <c r="AB5" s="9"/>
      <c r="AC5" s="67">
        <v>3</v>
      </c>
      <c r="AD5" s="68" t="str">
        <f>VLOOKUP($AC5,$O$3:$Z$7,2,FALSE)</f>
        <v>FSB Hildesheim II</v>
      </c>
      <c r="AE5" s="67">
        <f>VLOOKUP($AC5,$O$3:$Z$7,3,FALSE)</f>
        <v>8</v>
      </c>
      <c r="AF5" s="67" t="str">
        <f>VLOOKUP($AC5,$O$3:$Z$7,6,FALSE)</f>
        <v>9 : 7</v>
      </c>
      <c r="AG5" s="67" t="str">
        <f>VLOOKUP($AC5,$O$3:$Z$7,9,FALSE)</f>
        <v>18 : 14</v>
      </c>
      <c r="AH5" s="67" t="str">
        <f>VLOOKUP($AC5,$O$3:$Z$7,12,FALSE)</f>
        <v>709 : 655</v>
      </c>
      <c r="AI5"/>
    </row>
    <row r="6" spans="1:36" ht="12.75" customHeight="1">
      <c r="A6" s="59">
        <v>3</v>
      </c>
      <c r="B6" s="89" t="s">
        <v>82</v>
      </c>
      <c r="C6" s="90" t="s">
        <v>83</v>
      </c>
      <c r="D6" s="63" t="s">
        <v>50</v>
      </c>
      <c r="E6" s="41" t="s">
        <v>2</v>
      </c>
      <c r="F6" s="63" t="s">
        <v>51</v>
      </c>
      <c r="G6" s="73">
        <v>1</v>
      </c>
      <c r="H6" s="74">
        <v>3</v>
      </c>
      <c r="I6" s="75">
        <v>83</v>
      </c>
      <c r="J6" s="76">
        <v>98</v>
      </c>
      <c r="K6" s="7"/>
      <c r="L6" s="77">
        <f>IF($G6+$H6&lt;&gt;4,"",IF($G6&gt;$H6,2,IF($G6=$H6,1,0)))</f>
        <v>0</v>
      </c>
      <c r="M6" s="78">
        <f>IF($G6+$H6&lt;&gt;4,"",2-$L6)</f>
        <v>2</v>
      </c>
      <c r="N6" s="8">
        <f>IF(AND(G6&lt;&gt;"",H6&lt;&gt;"",G6+H6&lt;&gt;4),"!!!","")</f>
      </c>
      <c r="O6" s="14">
        <f>RANK(AA6,$AA$3:$AA$7)</f>
        <v>3</v>
      </c>
      <c r="P6" s="18" t="str">
        <f>D38</f>
        <v>FSB Hildesheim II</v>
      </c>
      <c r="Q6" s="14">
        <f>(R6+S6)/2</f>
        <v>8</v>
      </c>
      <c r="R6" s="31">
        <f>SUMIF($D$3:$D$31,$P6,$L$3:$L$31)+SUMIF($F$3:$F$31,$P6,$M$3:$M$31)</f>
        <v>9</v>
      </c>
      <c r="S6" s="32">
        <f>SUMIF($D$3:$D$31,$P6,$M$3:$M$31)+SUMIF($F$3:$F$31,$P6,$L$3:$L$31)</f>
        <v>7</v>
      </c>
      <c r="T6" s="14" t="str">
        <f>R6&amp;" : "&amp;S6</f>
        <v>9 : 7</v>
      </c>
      <c r="U6" s="31">
        <f>SUMIF($D$3:$D$31,$P6,$G$3:$G$31)+SUMIF($F$3:$F$31,$P6,$H$3:$H$31)</f>
        <v>18</v>
      </c>
      <c r="V6" s="32">
        <f>SUMIF($D$3:$D$31,$P6,$H$3:$H$31)+SUMIF($F$3:$F$31,$P6,$G$3:$G$31)</f>
        <v>14</v>
      </c>
      <c r="W6" s="14" t="str">
        <f>U6&amp;" : "&amp;V6</f>
        <v>18 : 14</v>
      </c>
      <c r="X6" s="31">
        <f>SUMIF($D$3:$D$31,$P6,$I$3:$I$31)+SUMIF($F$3:$F$31,$P6,$J$3:$J$31)</f>
        <v>709</v>
      </c>
      <c r="Y6" s="32">
        <f>SUMIF($D$3:$D$31,$P6,$J$3:$J$31)+SUMIF($F$3:$F$31,$P6,$I$3:$I$31)</f>
        <v>655</v>
      </c>
      <c r="Z6" s="14" t="str">
        <f>X6&amp;" : "&amp;Y6</f>
        <v>709 : 655</v>
      </c>
      <c r="AA6" s="33">
        <f>R6*1000000000+(R6-S6)*10000000+(U6-V6)*10000+(X6-Y6)-ROW(P6)/100</f>
        <v>9020040053.94</v>
      </c>
      <c r="AB6" s="9"/>
      <c r="AC6" s="67">
        <v>4</v>
      </c>
      <c r="AD6" s="68" t="str">
        <f>VLOOKUP($AC6,$O$3:$Z$7,2,FALSE)</f>
        <v>Eintracht Hildesheim</v>
      </c>
      <c r="AE6" s="67">
        <f>VLOOKUP($AC6,$O$3:$Z$7,3,FALSE)</f>
        <v>8</v>
      </c>
      <c r="AF6" s="67" t="str">
        <f>VLOOKUP($AC6,$O$3:$Z$7,6,FALSE)</f>
        <v>8 : 8</v>
      </c>
      <c r="AG6" s="67" t="str">
        <f>VLOOKUP($AC6,$O$3:$Z$7,9,FALSE)</f>
        <v>16 : 16</v>
      </c>
      <c r="AH6" s="67" t="str">
        <f>VLOOKUP($AC6,$O$3:$Z$7,12,FALSE)</f>
        <v>672 : 631</v>
      </c>
      <c r="AI6"/>
      <c r="AJ6" s="120"/>
    </row>
    <row r="7" spans="1:36" ht="12.75" customHeight="1">
      <c r="A7" s="59">
        <v>4</v>
      </c>
      <c r="B7" s="89" t="s">
        <v>103</v>
      </c>
      <c r="C7" s="90" t="s">
        <v>104</v>
      </c>
      <c r="D7" s="63" t="s">
        <v>53</v>
      </c>
      <c r="E7" s="41" t="s">
        <v>2</v>
      </c>
      <c r="F7" s="63" t="s">
        <v>49</v>
      </c>
      <c r="G7" s="73">
        <v>4</v>
      </c>
      <c r="H7" s="74">
        <v>0</v>
      </c>
      <c r="I7" s="75">
        <v>100</v>
      </c>
      <c r="J7" s="76">
        <v>0</v>
      </c>
      <c r="K7" s="8"/>
      <c r="L7" s="77">
        <f>IF($G7+$H7&lt;&gt;4,"",IF($G7&gt;$H7,2,IF($G7=$H7,1,0)))</f>
        <v>2</v>
      </c>
      <c r="M7" s="78">
        <f>IF($G7+$H7&lt;&gt;4,"",2-$L7)</f>
        <v>0</v>
      </c>
      <c r="N7" s="8">
        <f>IF(AND(G7&lt;&gt;"",H7&lt;&gt;"",G7+H7&lt;&gt;4),"!!!","")</f>
      </c>
      <c r="O7" s="14">
        <f>RANK(AA7,$AA$3:$AA$7)</f>
        <v>1</v>
      </c>
      <c r="P7" s="18" t="str">
        <f>D39</f>
        <v>VSG Röss./Nordst. II</v>
      </c>
      <c r="Q7" s="14">
        <f>(R7+S7)/2</f>
        <v>8</v>
      </c>
      <c r="R7" s="31">
        <f>SUMIF($D$3:$D$31,$P7,$L$3:$L$31)+SUMIF($F$3:$F$31,$P7,$M$3:$M$31)</f>
        <v>12</v>
      </c>
      <c r="S7" s="32">
        <f>SUMIF($D$3:$D$31,$P7,$M$3:$M$31)+SUMIF($F$3:$F$31,$P7,$L$3:$L$31)</f>
        <v>4</v>
      </c>
      <c r="T7" s="14" t="str">
        <f>R7&amp;" : "&amp;S7</f>
        <v>12 : 4</v>
      </c>
      <c r="U7" s="31">
        <f>SUMIF($D$3:$D$31,$P7,$G$3:$G$31)+SUMIF($F$3:$F$31,$P7,$H$3:$H$31)</f>
        <v>23</v>
      </c>
      <c r="V7" s="32">
        <f>SUMIF($D$3:$D$31,$P7,$H$3:$H$31)+SUMIF($F$3:$F$31,$P7,$G$3:$G$31)</f>
        <v>9</v>
      </c>
      <c r="W7" s="14" t="str">
        <f>U7&amp;" : "&amp;V7</f>
        <v>23 : 9</v>
      </c>
      <c r="X7" s="31">
        <f>SUMIF($D$3:$D$31,$P7,$I$3:$I$31)+SUMIF($F$3:$F$31,$P7,$J$3:$J$31)</f>
        <v>756</v>
      </c>
      <c r="Y7" s="32">
        <f>SUMIF($D$3:$D$31,$P7,$J$3:$J$31)+SUMIF($F$3:$F$31,$P7,$I$3:$I$31)</f>
        <v>630</v>
      </c>
      <c r="Z7" s="14" t="str">
        <f>X7&amp;" : "&amp;Y7</f>
        <v>756 : 630</v>
      </c>
      <c r="AA7" s="33">
        <f>R7*1000000000+(R7-S7)*10000000+(U7-V7)*10000+(X7-Y7)-ROW(P7)/100</f>
        <v>12080140125.93</v>
      </c>
      <c r="AB7" s="9"/>
      <c r="AC7" s="67">
        <v>5</v>
      </c>
      <c r="AD7" s="68" t="str">
        <f>VLOOKUP($AC7,$O$3:$Z$7,2,FALSE)</f>
        <v>SV Hildesia Diekholzen I</v>
      </c>
      <c r="AE7" s="67">
        <f>VLOOKUP($AC7,$O$3:$Z$7,3,FALSE)</f>
        <v>8</v>
      </c>
      <c r="AF7" s="67" t="str">
        <f>VLOOKUP($AC7,$O$3:$Z$7,6,FALSE)</f>
        <v>1 : 15</v>
      </c>
      <c r="AG7" s="67" t="str">
        <f>VLOOKUP($AC7,$O$3:$Z$7,9,FALSE)</f>
        <v>5 : 27</v>
      </c>
      <c r="AH7" s="67" t="str">
        <f>VLOOKUP($AC7,$O$3:$Z$7,12,FALSE)</f>
        <v>568 : 779</v>
      </c>
      <c r="AI7"/>
      <c r="AJ7" s="120"/>
    </row>
    <row r="8" spans="1:36" ht="12.75" customHeight="1">
      <c r="A8" s="58"/>
      <c r="B8" s="48"/>
      <c r="C8" s="48"/>
      <c r="D8" s="64"/>
      <c r="E8" s="64"/>
      <c r="F8" s="64"/>
      <c r="G8" s="79"/>
      <c r="H8" s="80"/>
      <c r="I8" s="81"/>
      <c r="J8" s="82"/>
      <c r="K8" s="83"/>
      <c r="L8" s="79"/>
      <c r="M8" s="82"/>
      <c r="N8" s="34"/>
      <c r="O8" s="12"/>
      <c r="P8" s="12"/>
      <c r="Q8" s="12"/>
      <c r="R8" s="12"/>
      <c r="S8" s="12"/>
      <c r="T8" s="12"/>
      <c r="U8" s="12"/>
      <c r="V8" s="12"/>
      <c r="W8" s="12"/>
      <c r="X8" s="9"/>
      <c r="Y8" s="9"/>
      <c r="Z8" s="9"/>
      <c r="AA8" s="9"/>
      <c r="AB8" s="9"/>
      <c r="AC8" s="25"/>
      <c r="AI8"/>
      <c r="AJ8" s="120"/>
    </row>
    <row r="9" spans="1:36" ht="12.75" customHeight="1">
      <c r="A9" s="59">
        <v>5</v>
      </c>
      <c r="B9" s="89" t="s">
        <v>82</v>
      </c>
      <c r="C9" s="90" t="s">
        <v>105</v>
      </c>
      <c r="D9" s="63" t="s">
        <v>51</v>
      </c>
      <c r="E9" s="41" t="s">
        <v>2</v>
      </c>
      <c r="F9" s="63" t="s">
        <v>49</v>
      </c>
      <c r="G9" s="73">
        <v>2</v>
      </c>
      <c r="H9" s="74">
        <v>2</v>
      </c>
      <c r="I9" s="75">
        <v>81</v>
      </c>
      <c r="J9" s="76">
        <v>89</v>
      </c>
      <c r="K9" s="7"/>
      <c r="L9" s="77">
        <f>IF($G9+$H9&lt;&gt;4,"",IF($G9&gt;$H9,2,IF($G9=$H9,1,0)))</f>
        <v>1</v>
      </c>
      <c r="M9" s="78">
        <f>IF($G9+$H9&lt;&gt;4,"",2-$L9)</f>
        <v>1</v>
      </c>
      <c r="N9" s="8">
        <f>IF(AND(G9&lt;&gt;"",H9&lt;&gt;"",G9+H9&lt;&gt;4),"!!!","")</f>
      </c>
      <c r="O9" s="12"/>
      <c r="P9" s="12"/>
      <c r="Q9" s="12"/>
      <c r="R9" s="12"/>
      <c r="S9" s="12"/>
      <c r="T9" s="12"/>
      <c r="U9" s="12"/>
      <c r="V9" s="12"/>
      <c r="W9" s="12"/>
      <c r="X9" s="9"/>
      <c r="Y9" s="9"/>
      <c r="Z9" s="9"/>
      <c r="AA9" s="9"/>
      <c r="AB9" s="9"/>
      <c r="AC9" s="112" t="s">
        <v>10</v>
      </c>
      <c r="AD9" s="113"/>
      <c r="AE9" s="113"/>
      <c r="AF9" s="108">
        <f>SUM(R$3:S7)/2</f>
        <v>40</v>
      </c>
      <c r="AG9" s="108">
        <f>SUM(U$3:V7)/2</f>
        <v>80</v>
      </c>
      <c r="AH9" s="108">
        <f>SUM(X$3:Y7)/2</f>
        <v>3359</v>
      </c>
      <c r="AJ9" s="120"/>
    </row>
    <row r="10" spans="1:36" ht="12.75" customHeight="1">
      <c r="A10" s="59">
        <v>6</v>
      </c>
      <c r="B10" s="89" t="s">
        <v>76</v>
      </c>
      <c r="C10" s="90" t="s">
        <v>106</v>
      </c>
      <c r="D10" s="63" t="s">
        <v>70</v>
      </c>
      <c r="E10" s="41" t="s">
        <v>2</v>
      </c>
      <c r="F10" s="63" t="s">
        <v>50</v>
      </c>
      <c r="G10" s="73">
        <v>4</v>
      </c>
      <c r="H10" s="74">
        <v>0</v>
      </c>
      <c r="I10" s="75">
        <v>100</v>
      </c>
      <c r="J10" s="76">
        <v>60</v>
      </c>
      <c r="K10" s="8"/>
      <c r="L10" s="77">
        <f>IF($G10+$H10&lt;&gt;4,"",IF($G10&gt;$H10,2,IF($G10=$H10,1,0)))</f>
        <v>2</v>
      </c>
      <c r="M10" s="78">
        <f>IF($G10+$H10&lt;&gt;4,"",2-$L10)</f>
        <v>0</v>
      </c>
      <c r="N10" s="8">
        <f>IF(AND(G10&lt;&gt;"",H10&lt;&gt;"",G10+H10&lt;&gt;4),"!!!","")</f>
      </c>
      <c r="O10" s="12"/>
      <c r="P10" s="12"/>
      <c r="Q10" s="12"/>
      <c r="R10" s="12"/>
      <c r="S10" s="12"/>
      <c r="T10" s="12"/>
      <c r="U10" s="12"/>
      <c r="V10" s="12"/>
      <c r="W10" s="12"/>
      <c r="X10" s="9"/>
      <c r="Y10" s="9"/>
      <c r="Z10" s="9"/>
      <c r="AA10" s="9"/>
      <c r="AB10" s="9"/>
      <c r="AC10" s="25"/>
      <c r="AJ10" s="120"/>
    </row>
    <row r="11" spans="1:36" ht="12.75" customHeight="1">
      <c r="A11" s="58"/>
      <c r="B11" s="48"/>
      <c r="C11" s="48"/>
      <c r="D11" s="64"/>
      <c r="E11" s="64"/>
      <c r="F11" s="64"/>
      <c r="G11" s="79"/>
      <c r="H11" s="80"/>
      <c r="I11" s="81"/>
      <c r="J11" s="82"/>
      <c r="K11" s="83"/>
      <c r="L11" s="79"/>
      <c r="M11" s="82"/>
      <c r="N11" s="34"/>
      <c r="O11" s="12"/>
      <c r="P11" s="12"/>
      <c r="Q11" s="12"/>
      <c r="R11" s="12"/>
      <c r="S11" s="12"/>
      <c r="T11" s="12"/>
      <c r="U11" s="12"/>
      <c r="V11" s="12"/>
      <c r="W11" s="12"/>
      <c r="X11" s="9"/>
      <c r="Y11" s="9"/>
      <c r="Z11" s="9"/>
      <c r="AA11" s="9"/>
      <c r="AB11" s="9"/>
      <c r="AJ11" s="120"/>
    </row>
    <row r="12" spans="1:40" ht="12.75" customHeight="1">
      <c r="A12" s="59">
        <v>7</v>
      </c>
      <c r="B12" s="89" t="s">
        <v>103</v>
      </c>
      <c r="C12" s="90" t="s">
        <v>107</v>
      </c>
      <c r="D12" s="63" t="s">
        <v>53</v>
      </c>
      <c r="E12" s="41" t="s">
        <v>2</v>
      </c>
      <c r="F12" s="63" t="s">
        <v>70</v>
      </c>
      <c r="G12" s="73">
        <v>3</v>
      </c>
      <c r="H12" s="74">
        <v>1</v>
      </c>
      <c r="I12" s="75">
        <v>90</v>
      </c>
      <c r="J12" s="76">
        <v>87</v>
      </c>
      <c r="K12" s="7"/>
      <c r="L12" s="77">
        <f>IF($G12+$H12&lt;&gt;4,"",IF($G12&gt;$H12,2,IF($G12=$H12,1,0)))</f>
        <v>2</v>
      </c>
      <c r="M12" s="78">
        <f>IF($G12+$H12&lt;&gt;4,"",2-$L12)</f>
        <v>0</v>
      </c>
      <c r="N12" s="8">
        <f>IF(AND(G12&lt;&gt;"",H12&lt;&gt;"",G12+H12&lt;&gt;4),"!!!","")</f>
      </c>
      <c r="O12" s="12"/>
      <c r="P12" s="12"/>
      <c r="Q12" s="12"/>
      <c r="R12" s="12"/>
      <c r="S12" s="12"/>
      <c r="T12" s="12"/>
      <c r="U12" s="12"/>
      <c r="V12" s="12"/>
      <c r="W12" s="12"/>
      <c r="X12" s="9"/>
      <c r="Y12" s="9"/>
      <c r="Z12" s="9"/>
      <c r="AA12" s="9"/>
      <c r="AB12" s="9"/>
      <c r="AJ12" s="120"/>
      <c r="AK12" s="126"/>
      <c r="AL12" s="127"/>
      <c r="AM12" s="125"/>
      <c r="AN12" s="127"/>
    </row>
    <row r="13" spans="1:40" ht="12.75" customHeight="1">
      <c r="A13" s="59">
        <v>8</v>
      </c>
      <c r="B13" s="89" t="s">
        <v>74</v>
      </c>
      <c r="C13" s="90" t="s">
        <v>86</v>
      </c>
      <c r="D13" s="63" t="s">
        <v>49</v>
      </c>
      <c r="E13" s="41" t="s">
        <v>2</v>
      </c>
      <c r="F13" s="63" t="s">
        <v>50</v>
      </c>
      <c r="G13" s="73">
        <v>3</v>
      </c>
      <c r="H13" s="74">
        <v>1</v>
      </c>
      <c r="I13" s="75">
        <v>94</v>
      </c>
      <c r="J13" s="76">
        <v>74</v>
      </c>
      <c r="K13" s="8"/>
      <c r="L13" s="77">
        <f>IF($G13+$H13&lt;&gt;4,"",IF($G13&gt;$H13,2,IF($G13=$H13,1,0)))</f>
        <v>2</v>
      </c>
      <c r="M13" s="78">
        <f>IF($G13+$H13&lt;&gt;4,"",2-$L13)</f>
        <v>0</v>
      </c>
      <c r="N13" s="8">
        <f>IF(AND(G13&lt;&gt;"",H13&lt;&gt;"",G13+H13&lt;&gt;4),"!!!","")</f>
      </c>
      <c r="O13" s="12"/>
      <c r="P13" s="12"/>
      <c r="Q13" s="12"/>
      <c r="R13" s="12"/>
      <c r="S13" s="12"/>
      <c r="T13" s="12"/>
      <c r="U13" s="12"/>
      <c r="V13" s="12"/>
      <c r="W13" s="12"/>
      <c r="X13" s="9"/>
      <c r="Y13" s="9"/>
      <c r="Z13" s="9"/>
      <c r="AA13" s="9"/>
      <c r="AB13" s="9"/>
      <c r="AJ13" s="120"/>
      <c r="AK13" s="118"/>
      <c r="AL13" s="121"/>
      <c r="AM13" s="122"/>
      <c r="AN13" s="121"/>
    </row>
    <row r="14" spans="1:45" ht="12.75" customHeight="1">
      <c r="A14" s="58"/>
      <c r="B14" s="48"/>
      <c r="C14" s="48"/>
      <c r="D14" s="64"/>
      <c r="E14" s="64"/>
      <c r="F14" s="64"/>
      <c r="G14" s="79"/>
      <c r="H14" s="80"/>
      <c r="I14" s="81"/>
      <c r="J14" s="82"/>
      <c r="K14" s="83"/>
      <c r="L14" s="79"/>
      <c r="M14" s="82"/>
      <c r="N14" s="34"/>
      <c r="O14" s="12"/>
      <c r="P14" s="12"/>
      <c r="Q14" s="12"/>
      <c r="R14" s="12"/>
      <c r="S14" s="12"/>
      <c r="T14" s="12"/>
      <c r="U14" s="12"/>
      <c r="V14" s="12"/>
      <c r="W14" s="12"/>
      <c r="X14" s="9"/>
      <c r="Y14" s="9"/>
      <c r="Z14" s="9"/>
      <c r="AA14" s="9"/>
      <c r="AB14" s="9"/>
      <c r="AJ14" s="125"/>
      <c r="AK14" s="118"/>
      <c r="AL14" s="121"/>
      <c r="AM14" s="122"/>
      <c r="AN14" s="121"/>
      <c r="AO14" s="2"/>
      <c r="AP14" s="2"/>
      <c r="AQ14" s="2"/>
      <c r="AR14" s="2"/>
      <c r="AS14" s="2"/>
    </row>
    <row r="15" spans="1:40" ht="12.75" customHeight="1">
      <c r="A15" s="59">
        <v>9</v>
      </c>
      <c r="B15" s="89" t="s">
        <v>82</v>
      </c>
      <c r="C15" s="90" t="s">
        <v>89</v>
      </c>
      <c r="D15" s="63" t="s">
        <v>50</v>
      </c>
      <c r="E15" s="41" t="s">
        <v>2</v>
      </c>
      <c r="F15" s="63" t="s">
        <v>53</v>
      </c>
      <c r="G15" s="73">
        <v>2</v>
      </c>
      <c r="H15" s="74">
        <v>2</v>
      </c>
      <c r="I15" s="75">
        <v>85</v>
      </c>
      <c r="J15" s="76">
        <v>89</v>
      </c>
      <c r="K15" s="7"/>
      <c r="L15" s="77">
        <f>IF($G15+$H15&lt;&gt;4,"",IF($G15&gt;$H15,2,IF($G15=$H15,1,0)))</f>
        <v>1</v>
      </c>
      <c r="M15" s="78">
        <f>IF($G15+$H15&lt;&gt;4,"",2-$L15)</f>
        <v>1</v>
      </c>
      <c r="N15" s="8">
        <f>IF(AND(G15&lt;&gt;"",H15&lt;&gt;"",G15+H15&lt;&gt;4),"!!!","")</f>
      </c>
      <c r="O15" s="12"/>
      <c r="P15" s="12"/>
      <c r="Q15" s="12"/>
      <c r="R15" s="12"/>
      <c r="S15" s="12"/>
      <c r="T15" s="12"/>
      <c r="U15" s="12"/>
      <c r="V15" s="12"/>
      <c r="W15" s="12"/>
      <c r="X15" s="9"/>
      <c r="Y15" s="9"/>
      <c r="Z15" s="9"/>
      <c r="AA15" s="9"/>
      <c r="AB15" s="9"/>
      <c r="AJ15" s="120"/>
      <c r="AK15" s="118"/>
      <c r="AL15" s="124"/>
      <c r="AM15" s="121"/>
      <c r="AN15" s="124"/>
    </row>
    <row r="16" spans="1:40" ht="12.75" customHeight="1">
      <c r="A16" s="59">
        <v>10</v>
      </c>
      <c r="B16" s="89" t="s">
        <v>76</v>
      </c>
      <c r="C16" s="90" t="s">
        <v>108</v>
      </c>
      <c r="D16" s="63" t="s">
        <v>70</v>
      </c>
      <c r="E16" s="41" t="s">
        <v>2</v>
      </c>
      <c r="F16" s="63" t="s">
        <v>51</v>
      </c>
      <c r="G16" s="73">
        <v>3</v>
      </c>
      <c r="H16" s="74">
        <v>1</v>
      </c>
      <c r="I16" s="75">
        <v>97</v>
      </c>
      <c r="J16" s="76">
        <v>89</v>
      </c>
      <c r="K16" s="8"/>
      <c r="L16" s="77">
        <f>IF($G16+$H16&lt;&gt;4,"",IF($G16&gt;$H16,2,IF($G16=$H16,1,0)))</f>
        <v>2</v>
      </c>
      <c r="M16" s="78">
        <f>IF($G16+$H16&lt;&gt;4,"",2-$L16)</f>
        <v>0</v>
      </c>
      <c r="N16" s="8">
        <f>IF(AND(G16&lt;&gt;"",H16&lt;&gt;"",G16+H16&lt;&gt;4),"!!!","")</f>
      </c>
      <c r="O16" s="12"/>
      <c r="P16" s="12"/>
      <c r="Q16" s="12"/>
      <c r="R16" s="12"/>
      <c r="S16" s="12"/>
      <c r="T16" s="12"/>
      <c r="U16" s="12"/>
      <c r="V16" s="12"/>
      <c r="W16" s="12"/>
      <c r="X16" s="9"/>
      <c r="Y16" s="9"/>
      <c r="Z16" s="9"/>
      <c r="AA16" s="9"/>
      <c r="AB16" s="9"/>
      <c r="AJ16" s="120"/>
      <c r="AK16" s="118"/>
      <c r="AL16" s="121"/>
      <c r="AM16" s="122"/>
      <c r="AN16" s="121"/>
    </row>
    <row r="17" spans="1:40" ht="12.75" customHeight="1">
      <c r="A17" s="58"/>
      <c r="B17" s="48"/>
      <c r="C17" s="48"/>
      <c r="D17" s="64"/>
      <c r="E17" s="64"/>
      <c r="F17" s="64"/>
      <c r="G17" s="79"/>
      <c r="H17" s="80"/>
      <c r="I17" s="81"/>
      <c r="J17" s="82"/>
      <c r="K17" s="83"/>
      <c r="L17" s="79"/>
      <c r="M17" s="82"/>
      <c r="N17" s="34"/>
      <c r="O17" s="12"/>
      <c r="P17" s="12"/>
      <c r="Q17" s="12"/>
      <c r="R17" s="12"/>
      <c r="S17" s="12"/>
      <c r="T17" s="12"/>
      <c r="U17" s="12"/>
      <c r="V17" s="12"/>
      <c r="W17" s="12"/>
      <c r="X17" s="9"/>
      <c r="Y17" s="9"/>
      <c r="Z17" s="9"/>
      <c r="AA17" s="9"/>
      <c r="AB17" s="9"/>
      <c r="AJ17" s="120"/>
      <c r="AK17" s="118"/>
      <c r="AL17" s="121"/>
      <c r="AM17" s="122"/>
      <c r="AN17" s="121"/>
    </row>
    <row r="18" spans="1:40" ht="12.75" customHeight="1">
      <c r="A18" s="59">
        <v>11</v>
      </c>
      <c r="B18" s="89" t="s">
        <v>103</v>
      </c>
      <c r="C18" s="90" t="s">
        <v>109</v>
      </c>
      <c r="D18" s="63" t="s">
        <v>53</v>
      </c>
      <c r="E18" s="41" t="s">
        <v>2</v>
      </c>
      <c r="F18" s="63" t="s">
        <v>51</v>
      </c>
      <c r="G18" s="73">
        <v>2</v>
      </c>
      <c r="H18" s="74">
        <v>2</v>
      </c>
      <c r="I18" s="75">
        <v>85</v>
      </c>
      <c r="J18" s="76">
        <v>90</v>
      </c>
      <c r="K18" s="7"/>
      <c r="L18" s="77">
        <f>IF($G18+$H18&lt;&gt;4,"",IF($G18&gt;$H18,2,IF($G18=$H18,1,0)))</f>
        <v>1</v>
      </c>
      <c r="M18" s="78">
        <f>IF($G18+$H18&lt;&gt;4,"",2-$L18)</f>
        <v>1</v>
      </c>
      <c r="N18" s="8">
        <f>IF(AND(G18&lt;&gt;"",H18&lt;&gt;"",G18+H18&lt;&gt;4),"!!!","")</f>
      </c>
      <c r="O18" s="12"/>
      <c r="P18" s="12"/>
      <c r="Q18" s="12"/>
      <c r="R18" s="12"/>
      <c r="S18" s="12"/>
      <c r="T18" s="12"/>
      <c r="U18" s="12"/>
      <c r="V18" s="12"/>
      <c r="W18" s="12"/>
      <c r="X18" s="9"/>
      <c r="Y18" s="9"/>
      <c r="Z18" s="9"/>
      <c r="AA18" s="9"/>
      <c r="AB18" s="9"/>
      <c r="AJ18" s="120"/>
      <c r="AK18" s="118"/>
      <c r="AL18" s="121"/>
      <c r="AM18" s="122"/>
      <c r="AN18" s="121"/>
    </row>
    <row r="19" spans="1:40" ht="12.75" customHeight="1">
      <c r="A19" s="59">
        <v>12</v>
      </c>
      <c r="B19" s="89" t="s">
        <v>76</v>
      </c>
      <c r="C19" s="90" t="s">
        <v>110</v>
      </c>
      <c r="D19" s="63" t="s">
        <v>70</v>
      </c>
      <c r="E19" s="41" t="s">
        <v>2</v>
      </c>
      <c r="F19" s="63" t="s">
        <v>49</v>
      </c>
      <c r="G19" s="73">
        <v>3</v>
      </c>
      <c r="H19" s="74">
        <v>1</v>
      </c>
      <c r="I19" s="75">
        <v>98</v>
      </c>
      <c r="J19" s="76">
        <v>80</v>
      </c>
      <c r="K19" s="8"/>
      <c r="L19" s="77">
        <f>IF($G19+$H19&lt;&gt;4,"",IF($G19&gt;$H19,2,IF($G19=$H19,1,0)))</f>
        <v>2</v>
      </c>
      <c r="M19" s="78">
        <f>IF($G19+$H19&lt;&gt;4,"",2-$L19)</f>
        <v>0</v>
      </c>
      <c r="N19" s="8">
        <f>IF(AND(G19&lt;&gt;"",H19&lt;&gt;"",G19+H19&lt;&gt;4),"!!!","")</f>
      </c>
      <c r="O19" s="12"/>
      <c r="P19" s="12"/>
      <c r="Q19" s="12"/>
      <c r="R19" s="12"/>
      <c r="S19" s="12"/>
      <c r="T19" s="12"/>
      <c r="U19" s="12"/>
      <c r="V19" s="12"/>
      <c r="W19" s="12"/>
      <c r="X19" s="9"/>
      <c r="Y19" s="9"/>
      <c r="Z19" s="9"/>
      <c r="AA19" s="9"/>
      <c r="AB19" s="9"/>
      <c r="AJ19" s="120"/>
      <c r="AK19" s="118"/>
      <c r="AL19" s="121"/>
      <c r="AM19" s="122"/>
      <c r="AN19" s="124"/>
    </row>
    <row r="20" spans="1:40" ht="12.75" customHeight="1">
      <c r="A20" s="58"/>
      <c r="B20" s="48"/>
      <c r="C20" s="48"/>
      <c r="D20" s="64"/>
      <c r="E20" s="64"/>
      <c r="F20" s="64"/>
      <c r="G20" s="79"/>
      <c r="H20" s="80"/>
      <c r="I20" s="81"/>
      <c r="J20" s="82"/>
      <c r="K20" s="83"/>
      <c r="L20" s="79"/>
      <c r="M20" s="82"/>
      <c r="N20" s="34"/>
      <c r="O20" s="12"/>
      <c r="P20" s="12"/>
      <c r="Q20" s="12"/>
      <c r="R20" s="12"/>
      <c r="S20" s="12"/>
      <c r="T20" s="12"/>
      <c r="U20" s="12"/>
      <c r="V20" s="12"/>
      <c r="W20" s="12"/>
      <c r="X20" s="9"/>
      <c r="Y20" s="9"/>
      <c r="Z20" s="9"/>
      <c r="AA20" s="9"/>
      <c r="AB20" s="9"/>
      <c r="AJ20" s="125"/>
      <c r="AK20" s="118"/>
      <c r="AL20" s="121"/>
      <c r="AM20" s="122"/>
      <c r="AN20" s="121"/>
    </row>
    <row r="21" spans="1:40" ht="12.75" customHeight="1">
      <c r="A21" s="59">
        <v>13</v>
      </c>
      <c r="B21" s="89" t="s">
        <v>82</v>
      </c>
      <c r="C21" s="90" t="s">
        <v>111</v>
      </c>
      <c r="D21" s="63" t="s">
        <v>51</v>
      </c>
      <c r="E21" s="41" t="s">
        <v>2</v>
      </c>
      <c r="F21" s="63" t="s">
        <v>50</v>
      </c>
      <c r="G21" s="73">
        <v>4</v>
      </c>
      <c r="H21" s="74">
        <v>0</v>
      </c>
      <c r="I21" s="75">
        <v>100</v>
      </c>
      <c r="J21" s="76">
        <v>61</v>
      </c>
      <c r="K21" s="7"/>
      <c r="L21" s="77">
        <f>IF($G21+$H21&lt;&gt;4,"",IF($G21&gt;$H21,2,IF($G21=$H21,1,0)))</f>
        <v>2</v>
      </c>
      <c r="M21" s="78">
        <f>IF($G21+$H21&lt;&gt;4,"",2-$L21)</f>
        <v>0</v>
      </c>
      <c r="N21" s="8">
        <f>IF(AND(G21&lt;&gt;"",H21&lt;&gt;"",G21+H21&lt;&gt;4),"!!!","")</f>
      </c>
      <c r="AJ21" s="120"/>
      <c r="AK21" s="118"/>
      <c r="AL21" s="121"/>
      <c r="AM21" s="122"/>
      <c r="AN21" s="121"/>
    </row>
    <row r="22" spans="1:40" ht="12.75" customHeight="1">
      <c r="A22" s="59">
        <v>14</v>
      </c>
      <c r="B22" s="89" t="s">
        <v>74</v>
      </c>
      <c r="C22" s="90" t="s">
        <v>93</v>
      </c>
      <c r="D22" s="63" t="s">
        <v>49</v>
      </c>
      <c r="E22" s="41" t="s">
        <v>2</v>
      </c>
      <c r="F22" s="63" t="s">
        <v>53</v>
      </c>
      <c r="G22" s="73">
        <v>3</v>
      </c>
      <c r="H22" s="74">
        <v>1</v>
      </c>
      <c r="I22" s="75">
        <v>99</v>
      </c>
      <c r="J22" s="76">
        <v>85</v>
      </c>
      <c r="K22" s="8"/>
      <c r="L22" s="77">
        <f>IF($G22+$H22&lt;&gt;4,"",IF($G22&gt;$H22,2,IF($G22=$H22,1,0)))</f>
        <v>2</v>
      </c>
      <c r="M22" s="78">
        <f>IF($G22+$H22&lt;&gt;4,"",2-$L22)</f>
        <v>0</v>
      </c>
      <c r="N22" s="8">
        <f>IF(AND(G22&lt;&gt;"",H22&lt;&gt;"",G22+H22&lt;&gt;4),"!!!","")</f>
      </c>
      <c r="O22" s="13"/>
      <c r="P22" s="13"/>
      <c r="Q22" s="13"/>
      <c r="R22" s="13"/>
      <c r="S22" s="13"/>
      <c r="T22" s="13"/>
      <c r="U22" s="13"/>
      <c r="V22" s="13"/>
      <c r="W22" s="13"/>
      <c r="X22" s="10"/>
      <c r="Y22" s="10"/>
      <c r="Z22" s="10"/>
      <c r="AA22" s="10"/>
      <c r="AB22" s="10"/>
      <c r="AC22" s="3"/>
      <c r="AD22" s="3"/>
      <c r="AE22" s="3"/>
      <c r="AF22" s="3"/>
      <c r="AG22" s="3"/>
      <c r="AH22" s="3"/>
      <c r="AJ22" s="125"/>
      <c r="AK22" s="118"/>
      <c r="AL22" s="121"/>
      <c r="AM22" s="122"/>
      <c r="AN22" s="121"/>
    </row>
    <row r="23" spans="1:40" ht="12.75" customHeight="1">
      <c r="A23" s="58"/>
      <c r="B23" s="48"/>
      <c r="C23" s="48"/>
      <c r="D23" s="64"/>
      <c r="E23" s="64"/>
      <c r="F23" s="64"/>
      <c r="G23" s="79"/>
      <c r="H23" s="80"/>
      <c r="I23" s="81"/>
      <c r="J23" s="82"/>
      <c r="K23" s="83"/>
      <c r="L23" s="79"/>
      <c r="M23" s="82"/>
      <c r="N23" s="34"/>
      <c r="AJ23" s="120"/>
      <c r="AK23" s="118"/>
      <c r="AL23" s="124"/>
      <c r="AM23" s="124"/>
      <c r="AN23" s="124"/>
    </row>
    <row r="24" spans="1:40" ht="12.75" customHeight="1">
      <c r="A24" s="59">
        <v>15</v>
      </c>
      <c r="B24" s="89" t="s">
        <v>74</v>
      </c>
      <c r="C24" s="90" t="s">
        <v>95</v>
      </c>
      <c r="D24" s="63" t="s">
        <v>49</v>
      </c>
      <c r="E24" s="41" t="s">
        <v>2</v>
      </c>
      <c r="F24" s="63" t="s">
        <v>51</v>
      </c>
      <c r="G24" s="73">
        <v>4</v>
      </c>
      <c r="H24" s="74">
        <v>0</v>
      </c>
      <c r="I24" s="75">
        <v>100</v>
      </c>
      <c r="J24" s="76">
        <v>61</v>
      </c>
      <c r="K24" s="7"/>
      <c r="L24" s="77">
        <f>IF($G24+$H24&lt;&gt;4,"",IF($G24&gt;$H24,2,IF($G24=$H24,1,0)))</f>
        <v>2</v>
      </c>
      <c r="M24" s="78">
        <f>IF($G24+$H24&lt;&gt;4,"",2-$L24)</f>
        <v>0</v>
      </c>
      <c r="N24" s="8">
        <f>IF(AND(G24&lt;&gt;"",H24&lt;&gt;"",G24+H24&lt;&gt;4),"!!!","")</f>
      </c>
      <c r="AJ24" s="120"/>
      <c r="AK24" s="118"/>
      <c r="AL24" s="121"/>
      <c r="AM24" s="122"/>
      <c r="AN24" s="121"/>
    </row>
    <row r="25" spans="1:40" ht="12.75" customHeight="1">
      <c r="A25" s="59">
        <v>16</v>
      </c>
      <c r="B25" s="89" t="s">
        <v>82</v>
      </c>
      <c r="C25" s="90" t="s">
        <v>94</v>
      </c>
      <c r="D25" s="63" t="s">
        <v>50</v>
      </c>
      <c r="E25" s="41" t="s">
        <v>2</v>
      </c>
      <c r="F25" s="63" t="s">
        <v>70</v>
      </c>
      <c r="G25" s="73">
        <v>0</v>
      </c>
      <c r="H25" s="74">
        <v>4</v>
      </c>
      <c r="I25" s="75">
        <v>60</v>
      </c>
      <c r="J25" s="76">
        <v>100</v>
      </c>
      <c r="K25" s="8"/>
      <c r="L25" s="77">
        <f>IF($G25+$H25&lt;&gt;4,"",IF($G25&gt;$H25,2,IF($G25=$H25,1,0)))</f>
        <v>0</v>
      </c>
      <c r="M25" s="78">
        <f>IF($G25+$H25&lt;&gt;4,"",2-$L25)</f>
        <v>2</v>
      </c>
      <c r="N25" s="8">
        <f>IF(AND(G25&lt;&gt;"",H25&lt;&gt;"",G25+H25&lt;&gt;4),"!!!","")</f>
      </c>
      <c r="AJ25" s="120"/>
      <c r="AK25" s="118"/>
      <c r="AL25" s="121"/>
      <c r="AM25" s="122"/>
      <c r="AN25" s="121"/>
    </row>
    <row r="26" spans="1:40" ht="12.75" customHeight="1">
      <c r="A26" s="106"/>
      <c r="B26" s="88"/>
      <c r="C26" s="88"/>
      <c r="D26" s="64"/>
      <c r="E26" s="64"/>
      <c r="F26" s="64"/>
      <c r="G26" s="79"/>
      <c r="H26" s="80"/>
      <c r="I26" s="81"/>
      <c r="J26" s="82"/>
      <c r="K26" s="83"/>
      <c r="L26" s="79"/>
      <c r="M26" s="82"/>
      <c r="N26" s="34"/>
      <c r="AJ26" s="125"/>
      <c r="AK26" s="118"/>
      <c r="AL26" s="121"/>
      <c r="AM26" s="122"/>
      <c r="AN26" s="121"/>
    </row>
    <row r="27" spans="1:36" ht="12.75" customHeight="1">
      <c r="A27" s="59">
        <v>17</v>
      </c>
      <c r="B27" s="89" t="s">
        <v>76</v>
      </c>
      <c r="C27" s="90" t="s">
        <v>112</v>
      </c>
      <c r="D27" s="63" t="s">
        <v>70</v>
      </c>
      <c r="E27" s="41" t="s">
        <v>2</v>
      </c>
      <c r="F27" s="63" t="s">
        <v>53</v>
      </c>
      <c r="G27" s="73">
        <v>4</v>
      </c>
      <c r="H27" s="74">
        <v>0</v>
      </c>
      <c r="I27" s="75">
        <v>100</v>
      </c>
      <c r="J27" s="76">
        <v>67</v>
      </c>
      <c r="K27" s="7"/>
      <c r="L27" s="77">
        <f>IF($G27+$H27&lt;&gt;4,"",IF($G27&gt;$H27,2,IF($G27=$H27,1,0)))</f>
        <v>2</v>
      </c>
      <c r="M27" s="78">
        <f>IF($G27+$H27&lt;&gt;4,"",2-$L27)</f>
        <v>0</v>
      </c>
      <c r="N27" s="8">
        <f>IF(AND(G27&lt;&gt;"",H27&lt;&gt;"",G27+H27&lt;&gt;4),"!!!","")</f>
      </c>
      <c r="AJ27" s="120"/>
    </row>
    <row r="28" spans="1:36" ht="12.75" customHeight="1">
      <c r="A28" s="59">
        <v>18</v>
      </c>
      <c r="B28" s="89" t="s">
        <v>113</v>
      </c>
      <c r="C28" s="90" t="s">
        <v>98</v>
      </c>
      <c r="D28" s="63" t="s">
        <v>50</v>
      </c>
      <c r="E28" s="41" t="s">
        <v>2</v>
      </c>
      <c r="F28" s="63" t="s">
        <v>49</v>
      </c>
      <c r="G28" s="73">
        <v>1</v>
      </c>
      <c r="H28" s="74">
        <v>3</v>
      </c>
      <c r="I28" s="75">
        <v>75</v>
      </c>
      <c r="J28" s="76">
        <v>98</v>
      </c>
      <c r="K28" s="8"/>
      <c r="L28" s="77">
        <f>IF($G28+$H28&lt;&gt;4,"",IF($G28&gt;$H28,2,IF($G28=$H28,1,0)))</f>
        <v>0</v>
      </c>
      <c r="M28" s="78">
        <f>IF($G28+$H28&lt;&gt;4,"",2-$L28)</f>
        <v>2</v>
      </c>
      <c r="N28" s="8">
        <f>IF(AND(G28&lt;&gt;"",H28&lt;&gt;"",G28+H28&lt;&gt;4),"!!!","")</f>
      </c>
      <c r="AJ28" s="120"/>
    </row>
    <row r="29" spans="1:36" ht="12.75" customHeight="1">
      <c r="A29" s="58"/>
      <c r="B29" s="48"/>
      <c r="C29" s="48"/>
      <c r="D29" s="64"/>
      <c r="E29" s="64"/>
      <c r="F29" s="64"/>
      <c r="G29" s="79"/>
      <c r="H29" s="80"/>
      <c r="I29" s="81"/>
      <c r="J29" s="82"/>
      <c r="K29" s="83"/>
      <c r="L29" s="79"/>
      <c r="M29" s="82"/>
      <c r="N29" s="34"/>
      <c r="AJ29" s="129"/>
    </row>
    <row r="30" spans="1:36" ht="12.75" customHeight="1">
      <c r="A30" s="59">
        <v>19</v>
      </c>
      <c r="B30" s="89" t="s">
        <v>103</v>
      </c>
      <c r="C30" s="90" t="s">
        <v>114</v>
      </c>
      <c r="D30" s="63" t="s">
        <v>53</v>
      </c>
      <c r="E30" s="41" t="s">
        <v>2</v>
      </c>
      <c r="F30" s="63" t="s">
        <v>50</v>
      </c>
      <c r="G30" s="73">
        <v>4</v>
      </c>
      <c r="H30" s="74">
        <v>0</v>
      </c>
      <c r="I30" s="75">
        <v>100</v>
      </c>
      <c r="J30" s="76">
        <v>70</v>
      </c>
      <c r="K30" s="7"/>
      <c r="L30" s="77">
        <f>IF($G30+$H30&lt;&gt;4,"",IF($G30&gt;$H30,2,IF($G30=$H30,1,0)))</f>
        <v>2</v>
      </c>
      <c r="M30" s="78">
        <f>IF($G30+$H30&lt;&gt;4,"",2-$L30)</f>
        <v>0</v>
      </c>
      <c r="N30" s="8">
        <f>IF(AND(G30&lt;&gt;"",H30&lt;&gt;"",G30+H30&lt;&gt;4),"!!!","")</f>
      </c>
      <c r="AJ30" s="130"/>
    </row>
    <row r="31" spans="1:36" ht="12.75" customHeight="1">
      <c r="A31" s="59">
        <v>20</v>
      </c>
      <c r="B31" s="89" t="s">
        <v>82</v>
      </c>
      <c r="C31" s="90" t="s">
        <v>115</v>
      </c>
      <c r="D31" s="63" t="s">
        <v>51</v>
      </c>
      <c r="E31" s="41" t="s">
        <v>2</v>
      </c>
      <c r="F31" s="63" t="s">
        <v>70</v>
      </c>
      <c r="G31" s="73">
        <v>2</v>
      </c>
      <c r="H31" s="74">
        <v>2</v>
      </c>
      <c r="I31" s="75">
        <v>90</v>
      </c>
      <c r="J31" s="76">
        <v>84</v>
      </c>
      <c r="K31" s="8"/>
      <c r="L31" s="77">
        <f>IF($G31+$H31&lt;&gt;4,"",IF($G31&gt;$H31,2,IF($G31=$H31,1,0)))</f>
        <v>1</v>
      </c>
      <c r="M31" s="78">
        <f>IF($G31+$H31&lt;&gt;4,"",2-$L31)</f>
        <v>1</v>
      </c>
      <c r="N31" s="8">
        <f>IF(AND(G31&lt;&gt;"",H31&lt;&gt;"",G31+H31&lt;&gt;4),"!!!","")</f>
      </c>
      <c r="AJ31" s="125"/>
    </row>
    <row r="32" spans="1:36" ht="12.75" customHeight="1">
      <c r="A32" s="5"/>
      <c r="B32" s="5"/>
      <c r="C32" s="6"/>
      <c r="D32" s="70"/>
      <c r="E32" s="71"/>
      <c r="F32" s="72"/>
      <c r="L32" s="12"/>
      <c r="M32" s="12"/>
      <c r="AJ32" s="120"/>
    </row>
    <row r="33" spans="1:45" s="2" customFormat="1" ht="12.75" customHeight="1">
      <c r="A33" s="108" t="s">
        <v>10</v>
      </c>
      <c r="B33" s="114"/>
      <c r="C33" s="114"/>
      <c r="D33" s="115"/>
      <c r="E33" s="116"/>
      <c r="F33" s="115"/>
      <c r="G33" s="160">
        <f>SUM(G3:H32)</f>
        <v>80</v>
      </c>
      <c r="H33" s="160"/>
      <c r="I33" s="160">
        <f>SUM(I3:J32)</f>
        <v>3359</v>
      </c>
      <c r="J33" s="160"/>
      <c r="K33" s="117"/>
      <c r="L33" s="160">
        <f>SUM(L3:M32)</f>
        <v>40</v>
      </c>
      <c r="M33" s="160"/>
      <c r="N33" s="10"/>
      <c r="O33" s="11"/>
      <c r="P33" s="11"/>
      <c r="Q33" s="11"/>
      <c r="R33" s="11"/>
      <c r="S33" s="11"/>
      <c r="T33" s="11"/>
      <c r="U33" s="11"/>
      <c r="V33" s="11"/>
      <c r="W33" s="11"/>
      <c r="X33" s="7"/>
      <c r="Y33" s="7"/>
      <c r="Z33" s="7"/>
      <c r="AA33" s="7"/>
      <c r="AB33" s="7"/>
      <c r="AC33" s="1"/>
      <c r="AD33" s="1"/>
      <c r="AE33" s="1"/>
      <c r="AF33" s="1"/>
      <c r="AG33" s="1"/>
      <c r="AH33" s="1"/>
      <c r="AI33" s="3"/>
      <c r="AJ33" s="120"/>
      <c r="AK33"/>
      <c r="AL33"/>
      <c r="AM33"/>
      <c r="AN33"/>
      <c r="AO33"/>
      <c r="AP33"/>
      <c r="AQ33"/>
      <c r="AR33"/>
      <c r="AS33"/>
    </row>
    <row r="34" spans="4:36" ht="12.75">
      <c r="D34" s="72"/>
      <c r="E34" s="71"/>
      <c r="F34" s="72"/>
      <c r="AJ34" s="120"/>
    </row>
    <row r="35" spans="1:36" ht="12.75">
      <c r="A35" s="101" t="s">
        <v>22</v>
      </c>
      <c r="B35" s="102"/>
      <c r="C35" s="103"/>
      <c r="D35" s="69" t="s">
        <v>49</v>
      </c>
      <c r="E35" s="71"/>
      <c r="F35" s="72"/>
      <c r="AD35" s="91" t="s">
        <v>24</v>
      </c>
      <c r="AE35" s="92"/>
      <c r="AF35" s="92"/>
      <c r="AG35" s="92"/>
      <c r="AH35" s="93"/>
      <c r="AJ35" s="120"/>
    </row>
    <row r="36" spans="1:36" ht="12.75">
      <c r="A36" s="36"/>
      <c r="B36" s="36"/>
      <c r="C36" s="37"/>
      <c r="D36" s="69" t="s">
        <v>50</v>
      </c>
      <c r="E36" s="71"/>
      <c r="F36" s="72"/>
      <c r="AD36" s="94" t="s">
        <v>25</v>
      </c>
      <c r="AE36" s="95"/>
      <c r="AF36" s="95"/>
      <c r="AG36" s="95"/>
      <c r="AH36" s="96"/>
      <c r="AJ36" s="120"/>
    </row>
    <row r="37" spans="1:36" ht="12.75">
      <c r="A37" s="35"/>
      <c r="B37" s="35"/>
      <c r="C37" s="38"/>
      <c r="D37" s="69" t="s">
        <v>53</v>
      </c>
      <c r="E37" s="71"/>
      <c r="F37" s="72"/>
      <c r="AD37" s="94" t="s">
        <v>26</v>
      </c>
      <c r="AE37" s="95"/>
      <c r="AF37" s="95"/>
      <c r="AG37" s="95"/>
      <c r="AH37" s="96"/>
      <c r="AJ37" s="120"/>
    </row>
    <row r="38" spans="1:36" ht="12.75">
      <c r="A38" s="35"/>
      <c r="B38" s="35"/>
      <c r="C38" s="38"/>
      <c r="D38" s="69" t="s">
        <v>51</v>
      </c>
      <c r="E38" s="71"/>
      <c r="F38" s="72"/>
      <c r="AD38" s="94" t="s">
        <v>27</v>
      </c>
      <c r="AE38" s="95"/>
      <c r="AF38" s="95"/>
      <c r="AG38" s="95"/>
      <c r="AH38" s="96"/>
      <c r="AJ38" s="120"/>
    </row>
    <row r="39" spans="4:36" ht="12.75">
      <c r="D39" s="69" t="s">
        <v>70</v>
      </c>
      <c r="E39" s="71"/>
      <c r="F39" s="72"/>
      <c r="AD39" s="97" t="s">
        <v>35</v>
      </c>
      <c r="AE39" s="98"/>
      <c r="AF39" s="98"/>
      <c r="AG39" s="98"/>
      <c r="AH39" s="99"/>
      <c r="AJ39" s="120"/>
    </row>
    <row r="40" ht="12.75">
      <c r="AJ40" s="120"/>
    </row>
    <row r="41" ht="12.75">
      <c r="AJ41" s="120"/>
    </row>
    <row r="42" ht="12.75">
      <c r="AJ42" s="120"/>
    </row>
    <row r="43" ht="12.75">
      <c r="AJ43" s="120"/>
    </row>
    <row r="44" ht="12.75">
      <c r="AJ44" s="120"/>
    </row>
    <row r="45" ht="12.75">
      <c r="AJ45" s="120"/>
    </row>
  </sheetData>
  <sheetProtection/>
  <mergeCells count="12">
    <mergeCell ref="G33:H33"/>
    <mergeCell ref="I33:J33"/>
    <mergeCell ref="L33:M33"/>
    <mergeCell ref="A1:F1"/>
    <mergeCell ref="G1:J1"/>
    <mergeCell ref="L1:M1"/>
    <mergeCell ref="O1:AA1"/>
    <mergeCell ref="AC1:AH1"/>
    <mergeCell ref="D2:F2"/>
    <mergeCell ref="G2:H2"/>
    <mergeCell ref="I2:J2"/>
    <mergeCell ref="L2:M2"/>
  </mergeCells>
  <printOptions/>
  <pageMargins left="0.46" right="0.1968503937007874" top="0.5905511811023623" bottom="0.38" header="0.5118110236220472" footer="0.31"/>
  <pageSetup fitToHeight="1" fitToWidth="1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5"/>
  <sheetViews>
    <sheetView zoomScalePageLayoutView="0" workbookViewId="0" topLeftCell="A1">
      <pane ySplit="2" topLeftCell="A3" activePane="bottomLeft" state="frozen"/>
      <selection pane="topLeft" activeCell="B30" sqref="B30:C31"/>
      <selection pane="bottomLeft" activeCell="D35" sqref="D35:D39"/>
    </sheetView>
  </sheetViews>
  <sheetFormatPr defaultColWidth="11.421875" defaultRowHeight="12.75"/>
  <cols>
    <col min="1" max="1" width="5.57421875" style="4" customWidth="1"/>
    <col min="2" max="2" width="3.7109375" style="4" customWidth="1"/>
    <col min="3" max="3" width="10.57421875" style="4" customWidth="1"/>
    <col min="4" max="4" width="20.7109375" style="4" customWidth="1"/>
    <col min="5" max="5" width="2.57421875" style="26" customWidth="1"/>
    <col min="6" max="6" width="22.140625" style="4" bestFit="1" customWidth="1"/>
    <col min="7" max="8" width="5.7109375" style="12" customWidth="1"/>
    <col min="9" max="10" width="6.7109375" style="11" customWidth="1"/>
    <col min="11" max="11" width="0.71875" style="11" customWidth="1"/>
    <col min="12" max="13" width="5.8515625" style="11" customWidth="1"/>
    <col min="14" max="14" width="3.7109375" style="7" customWidth="1"/>
    <col min="15" max="15" width="5.140625" style="11" hidden="1" customWidth="1"/>
    <col min="16" max="16" width="20.7109375" style="11" hidden="1" customWidth="1"/>
    <col min="17" max="17" width="5.8515625" style="11" hidden="1" customWidth="1"/>
    <col min="18" max="23" width="5.57421875" style="11" hidden="1" customWidth="1"/>
    <col min="24" max="26" width="5.57421875" style="7" hidden="1" customWidth="1"/>
    <col min="27" max="27" width="9.57421875" style="7" hidden="1" customWidth="1"/>
    <col min="28" max="28" width="1.57421875" style="7" hidden="1" customWidth="1"/>
    <col min="29" max="29" width="5.421875" style="1" customWidth="1"/>
    <col min="30" max="30" width="20.57421875" style="1" bestFit="1" customWidth="1"/>
    <col min="31" max="31" width="5.8515625" style="1" customWidth="1"/>
    <col min="32" max="34" width="8.421875" style="1" customWidth="1"/>
    <col min="35" max="35" width="11.421875" style="1" customWidth="1"/>
  </cols>
  <sheetData>
    <row r="1" spans="1:38" s="22" customFormat="1" ht="21" customHeight="1">
      <c r="A1" s="155" t="s">
        <v>68</v>
      </c>
      <c r="B1" s="156"/>
      <c r="C1" s="156"/>
      <c r="D1" s="156"/>
      <c r="E1" s="156"/>
      <c r="F1" s="157"/>
      <c r="G1" s="152" t="s">
        <v>11</v>
      </c>
      <c r="H1" s="153"/>
      <c r="I1" s="153"/>
      <c r="J1" s="154"/>
      <c r="K1" s="19"/>
      <c r="L1" s="158" t="s">
        <v>20</v>
      </c>
      <c r="M1" s="159"/>
      <c r="N1" s="20"/>
      <c r="O1" s="136" t="s">
        <v>21</v>
      </c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8"/>
      <c r="AB1" s="21"/>
      <c r="AC1" s="139" t="s">
        <v>19</v>
      </c>
      <c r="AD1" s="140"/>
      <c r="AE1" s="140"/>
      <c r="AF1" s="140"/>
      <c r="AG1" s="140"/>
      <c r="AH1" s="141"/>
      <c r="AI1" s="16"/>
      <c r="AJ1" s="16"/>
      <c r="AK1" s="16"/>
      <c r="AL1" s="16"/>
    </row>
    <row r="2" spans="1:35" s="17" customFormat="1" ht="35.25" customHeight="1">
      <c r="A2" s="45" t="s">
        <v>0</v>
      </c>
      <c r="B2" s="61" t="s">
        <v>28</v>
      </c>
      <c r="C2" s="62" t="s">
        <v>1</v>
      </c>
      <c r="D2" s="145" t="str">
        <f>IF(D35="","Bitte zuerst die 5 Mannschaftsnamen unten ab Zeile 35 eingeben","Spielpaarung")</f>
        <v>Spielpaarung</v>
      </c>
      <c r="E2" s="146"/>
      <c r="F2" s="147"/>
      <c r="G2" s="143" t="s">
        <v>5</v>
      </c>
      <c r="H2" s="144"/>
      <c r="I2" s="148" t="s">
        <v>6</v>
      </c>
      <c r="J2" s="149"/>
      <c r="K2" s="15"/>
      <c r="L2" s="150" t="s">
        <v>3</v>
      </c>
      <c r="M2" s="151"/>
      <c r="N2" s="23"/>
      <c r="O2" s="27" t="s">
        <v>7</v>
      </c>
      <c r="P2" s="27" t="s">
        <v>8</v>
      </c>
      <c r="Q2" s="27" t="s">
        <v>23</v>
      </c>
      <c r="R2" s="28" t="s">
        <v>14</v>
      </c>
      <c r="S2" s="29" t="s">
        <v>15</v>
      </c>
      <c r="T2" s="27" t="s">
        <v>3</v>
      </c>
      <c r="U2" s="28" t="s">
        <v>12</v>
      </c>
      <c r="V2" s="29" t="s">
        <v>13</v>
      </c>
      <c r="W2" s="27" t="s">
        <v>4</v>
      </c>
      <c r="X2" s="29" t="s">
        <v>16</v>
      </c>
      <c r="Y2" s="29" t="s">
        <v>17</v>
      </c>
      <c r="Z2" s="27" t="s">
        <v>9</v>
      </c>
      <c r="AA2" s="30" t="s">
        <v>18</v>
      </c>
      <c r="AB2" s="9"/>
      <c r="AC2" s="24" t="s">
        <v>7</v>
      </c>
      <c r="AD2" s="24" t="s">
        <v>8</v>
      </c>
      <c r="AE2" s="24" t="s">
        <v>23</v>
      </c>
      <c r="AF2" s="24" t="s">
        <v>3</v>
      </c>
      <c r="AG2" s="24" t="s">
        <v>4</v>
      </c>
      <c r="AH2" s="24" t="s">
        <v>9</v>
      </c>
      <c r="AI2" s="16"/>
    </row>
    <row r="3" spans="1:35" ht="12.75" customHeight="1">
      <c r="A3" s="59">
        <v>1</v>
      </c>
      <c r="B3" s="89" t="s">
        <v>74</v>
      </c>
      <c r="C3" s="89" t="s">
        <v>75</v>
      </c>
      <c r="D3" s="63" t="s">
        <v>52</v>
      </c>
      <c r="E3" s="87" t="s">
        <v>2</v>
      </c>
      <c r="F3" s="63" t="s">
        <v>72</v>
      </c>
      <c r="G3" s="73">
        <v>1</v>
      </c>
      <c r="H3" s="74">
        <v>3</v>
      </c>
      <c r="I3" s="75">
        <v>68</v>
      </c>
      <c r="J3" s="76">
        <v>98</v>
      </c>
      <c r="K3" s="7"/>
      <c r="L3" s="77">
        <f>IF($G3+$H3&lt;&gt;4,"",IF($G3&gt;$H3,2,IF($G3=$H3,1,0)))</f>
        <v>0</v>
      </c>
      <c r="M3" s="78">
        <f>IF($G3+$H3&lt;&gt;4,"",2-$L3)</f>
        <v>2</v>
      </c>
      <c r="N3" s="8">
        <f>IF(AND(G3&lt;&gt;"",H3&lt;&gt;"",G3+H3&lt;&gt;4),"!!!","")</f>
      </c>
      <c r="O3" s="14">
        <f>RANK(AA3,$AA$3:$AA$7)</f>
        <v>5</v>
      </c>
      <c r="P3" s="18" t="str">
        <f>D35</f>
        <v>RSV Achtum</v>
      </c>
      <c r="Q3" s="14">
        <f>(R3+S3)/2</f>
        <v>8</v>
      </c>
      <c r="R3" s="31">
        <f>SUMIF($D$3:$D$31,$P3,$L$3:$L$31)+SUMIF($F$3:$F$31,$P3,$M$3:$M$31)</f>
        <v>2</v>
      </c>
      <c r="S3" s="32">
        <f>SUMIF($D$3:$D$31,$P3,$M$3:$M$31)+SUMIF($F$3:$F$31,$P3,$L$3:$L$31)</f>
        <v>14</v>
      </c>
      <c r="T3" s="14" t="str">
        <f>R3&amp;" : "&amp;S3</f>
        <v>2 : 14</v>
      </c>
      <c r="U3" s="31">
        <f>SUMIF($D$3:$D$31,$P3,$G$3:$G$31)+SUMIF($F$3:$F$31,$P3,$H$3:$H$31)</f>
        <v>10</v>
      </c>
      <c r="V3" s="32">
        <f>SUMIF($D$3:$D$31,$P3,$H$3:$H$31)+SUMIF($F$3:$F$31,$P3,$G$3:$G$31)</f>
        <v>22</v>
      </c>
      <c r="W3" s="14" t="str">
        <f>U3&amp;" : "&amp;V3</f>
        <v>10 : 22</v>
      </c>
      <c r="X3" s="31">
        <f>SUMIF($D$3:$D$31,$P3,$I$3:$I$31)+SUMIF($F$3:$F$31,$P3,$J$3:$J$31)</f>
        <v>603</v>
      </c>
      <c r="Y3" s="32">
        <f>SUMIF($D$3:$D$31,$P3,$J$3:$J$31)+SUMIF($F$3:$F$31,$P3,$I$3:$I$31)</f>
        <v>745</v>
      </c>
      <c r="Z3" s="14" t="str">
        <f>X3&amp;" : "&amp;Y3</f>
        <v>603 : 745</v>
      </c>
      <c r="AA3" s="33">
        <f>R3*1000000000+(R3-S3)*10000000+(U3-V3)*10000+(X3-Y3)-ROW(P3)/100</f>
        <v>1879879857.97</v>
      </c>
      <c r="AB3" s="9"/>
      <c r="AC3" s="67">
        <v>1</v>
      </c>
      <c r="AD3" s="68" t="str">
        <f>VLOOKUP($AC3,$O$3:$P$7,2,FALSE)</f>
        <v>MTV SG Borsum/Harsum I</v>
      </c>
      <c r="AE3" s="67">
        <f>VLOOKUP($AC3,$O$3:$Z$7,3,FALSE)</f>
        <v>8</v>
      </c>
      <c r="AF3" s="67" t="str">
        <f>VLOOKUP($AC3,$O$3:$Z$7,6,FALSE)</f>
        <v>14 : 2</v>
      </c>
      <c r="AG3" s="67" t="str">
        <f>VLOOKUP($AC3,$O$3:$Z$7,9,FALSE)</f>
        <v>24 : 8</v>
      </c>
      <c r="AH3" s="67" t="str">
        <f>VLOOKUP($AC3,$O$3:$Z$7,12,FALSE)</f>
        <v>757 : 623</v>
      </c>
      <c r="AI3"/>
    </row>
    <row r="4" spans="1:35" ht="12.75" customHeight="1">
      <c r="A4" s="59">
        <v>2</v>
      </c>
      <c r="B4" s="89" t="s">
        <v>74</v>
      </c>
      <c r="C4" s="89" t="s">
        <v>75</v>
      </c>
      <c r="D4" s="63" t="s">
        <v>56</v>
      </c>
      <c r="E4" s="87" t="s">
        <v>2</v>
      </c>
      <c r="F4" s="63" t="s">
        <v>58</v>
      </c>
      <c r="G4" s="73">
        <v>1</v>
      </c>
      <c r="H4" s="74">
        <v>3</v>
      </c>
      <c r="I4" s="75">
        <v>84</v>
      </c>
      <c r="J4" s="76">
        <v>93</v>
      </c>
      <c r="K4" s="8"/>
      <c r="L4" s="77">
        <f>IF($G4+$H4&lt;&gt;4,"",IF($G4&gt;$H4,2,IF($G4=$H4,1,0)))</f>
        <v>0</v>
      </c>
      <c r="M4" s="78">
        <f>IF($G4+$H4&lt;&gt;4,"",2-$L4)</f>
        <v>2</v>
      </c>
      <c r="N4" s="8">
        <f>IF(AND(G4&lt;&gt;"",H4&lt;&gt;"",G4+H4&lt;&gt;4),"!!!","")</f>
      </c>
      <c r="O4" s="14">
        <f>RANK(AA4,$AA$3:$AA$7)</f>
        <v>4</v>
      </c>
      <c r="P4" s="18" t="str">
        <f>D36</f>
        <v>SV Groß Düngen II</v>
      </c>
      <c r="Q4" s="14">
        <f>(R4+S4)/2</f>
        <v>8</v>
      </c>
      <c r="R4" s="31">
        <f>SUMIF($D$3:$D$31,$P4,$L$3:$L$31)+SUMIF($F$3:$F$31,$P4,$M$3:$M$31)</f>
        <v>3</v>
      </c>
      <c r="S4" s="32">
        <f>SUMIF($D$3:$D$31,$P4,$M$3:$M$31)+SUMIF($F$3:$F$31,$P4,$L$3:$L$31)</f>
        <v>13</v>
      </c>
      <c r="T4" s="14" t="str">
        <f>R4&amp;" : "&amp;S4</f>
        <v>3 : 13</v>
      </c>
      <c r="U4" s="31">
        <f>SUMIF($D$3:$D$31,$P4,$G$3:$G$31)+SUMIF($F$3:$F$31,$P4,$H$3:$H$31)</f>
        <v>10</v>
      </c>
      <c r="V4" s="32">
        <f>SUMIF($D$3:$D$31,$P4,$H$3:$H$31)+SUMIF($F$3:$F$31,$P4,$G$3:$G$31)</f>
        <v>22</v>
      </c>
      <c r="W4" s="14" t="str">
        <f>U4&amp;" : "&amp;V4</f>
        <v>10 : 22</v>
      </c>
      <c r="X4" s="31">
        <f>SUMIF($D$3:$D$31,$P4,$I$3:$I$31)+SUMIF($F$3:$F$31,$P4,$J$3:$J$31)</f>
        <v>638</v>
      </c>
      <c r="Y4" s="32">
        <f>SUMIF($D$3:$D$31,$P4,$J$3:$J$31)+SUMIF($F$3:$F$31,$P4,$I$3:$I$31)</f>
        <v>757</v>
      </c>
      <c r="Z4" s="14" t="str">
        <f>X4&amp;" : "&amp;Y4</f>
        <v>638 : 757</v>
      </c>
      <c r="AA4" s="33">
        <f>R4*1000000000+(R4-S4)*10000000+(U4-V4)*10000+(X4-Y4)-ROW(P4)/100</f>
        <v>2899879880.96</v>
      </c>
      <c r="AB4" s="9"/>
      <c r="AC4" s="67">
        <v>2</v>
      </c>
      <c r="AD4" s="68" t="str">
        <f>VLOOKUP($AC4,$O$3:$Z$7,2,FALSE)</f>
        <v>CVJM Sarstedt</v>
      </c>
      <c r="AE4" s="67">
        <f>VLOOKUP($AC4,$O$3:$Z$7,3,FALSE)</f>
        <v>8</v>
      </c>
      <c r="AF4" s="67" t="str">
        <f>VLOOKUP($AC4,$O$3:$Z$7,6,FALSE)</f>
        <v>11 : 5</v>
      </c>
      <c r="AG4" s="67" t="str">
        <f>VLOOKUP($AC4,$O$3:$Z$7,9,FALSE)</f>
        <v>18 : 14</v>
      </c>
      <c r="AH4" s="67" t="str">
        <f>VLOOKUP($AC4,$O$3:$Z$7,12,FALSE)</f>
        <v>725 : 649</v>
      </c>
      <c r="AI4"/>
    </row>
    <row r="5" spans="1:35" ht="12.75" customHeight="1">
      <c r="A5" s="58"/>
      <c r="B5" s="48"/>
      <c r="C5" s="48"/>
      <c r="D5" s="64"/>
      <c r="E5" s="64"/>
      <c r="F5" s="64"/>
      <c r="G5" s="79"/>
      <c r="H5" s="80"/>
      <c r="I5" s="81"/>
      <c r="J5" s="82"/>
      <c r="K5" s="83"/>
      <c r="L5" s="79"/>
      <c r="M5" s="82"/>
      <c r="N5" s="34"/>
      <c r="O5" s="14">
        <f>RANK(AA5,$AA$3:$AA$7)</f>
        <v>3</v>
      </c>
      <c r="P5" s="18" t="str">
        <f>D37</f>
        <v>SSG Algermissen II</v>
      </c>
      <c r="Q5" s="14">
        <f>(R5+S5)/2</f>
        <v>8</v>
      </c>
      <c r="R5" s="31">
        <f>SUMIF($D$3:$D$31,$P5,$L$3:$L$31)+SUMIF($F$3:$F$31,$P5,$M$3:$M$31)</f>
        <v>10</v>
      </c>
      <c r="S5" s="32">
        <f>SUMIF($D$3:$D$31,$P5,$M$3:$M$31)+SUMIF($F$3:$F$31,$P5,$L$3:$L$31)</f>
        <v>6</v>
      </c>
      <c r="T5" s="14" t="str">
        <f>R5&amp;" : "&amp;S5</f>
        <v>10 : 6</v>
      </c>
      <c r="U5" s="31">
        <f>SUMIF($D$3:$D$31,$P5,$G$3:$G$31)+SUMIF($F$3:$F$31,$P5,$H$3:$H$31)</f>
        <v>18</v>
      </c>
      <c r="V5" s="32">
        <f>SUMIF($D$3:$D$31,$P5,$H$3:$H$31)+SUMIF($F$3:$F$31,$P5,$G$3:$G$31)</f>
        <v>14</v>
      </c>
      <c r="W5" s="14" t="str">
        <f>U5&amp;" : "&amp;V5</f>
        <v>18 : 14</v>
      </c>
      <c r="X5" s="31">
        <f>SUMIF($D$3:$D$31,$P5,$I$3:$I$31)+SUMIF($F$3:$F$31,$P5,$J$3:$J$31)</f>
        <v>730</v>
      </c>
      <c r="Y5" s="32">
        <f>SUMIF($D$3:$D$31,$P5,$J$3:$J$31)+SUMIF($F$3:$F$31,$P5,$I$3:$I$31)</f>
        <v>679</v>
      </c>
      <c r="Z5" s="14" t="str">
        <f>X5&amp;" : "&amp;Y5</f>
        <v>730 : 679</v>
      </c>
      <c r="AA5" s="33">
        <f>R5*1000000000+(R5-S5)*10000000+(U5-V5)*10000+(X5-Y5)-ROW(P5)/100</f>
        <v>10040040050.95</v>
      </c>
      <c r="AB5" s="9"/>
      <c r="AC5" s="67">
        <v>3</v>
      </c>
      <c r="AD5" s="68" t="str">
        <f>VLOOKUP($AC5,$O$3:$Z$7,2,FALSE)</f>
        <v>SSG Algermissen II</v>
      </c>
      <c r="AE5" s="67">
        <f>VLOOKUP($AC5,$O$3:$Z$7,3,FALSE)</f>
        <v>8</v>
      </c>
      <c r="AF5" s="67" t="str">
        <f>VLOOKUP($AC5,$O$3:$Z$7,6,FALSE)</f>
        <v>10 : 6</v>
      </c>
      <c r="AG5" s="67" t="str">
        <f>VLOOKUP($AC5,$O$3:$Z$7,9,FALSE)</f>
        <v>18 : 14</v>
      </c>
      <c r="AH5" s="67" t="str">
        <f>VLOOKUP($AC5,$O$3:$Z$7,12,FALSE)</f>
        <v>730 : 679</v>
      </c>
      <c r="AI5"/>
    </row>
    <row r="6" spans="1:40" ht="12.75" customHeight="1">
      <c r="A6" s="59">
        <v>3</v>
      </c>
      <c r="B6" s="89" t="s">
        <v>74</v>
      </c>
      <c r="C6" s="134">
        <v>41221</v>
      </c>
      <c r="D6" s="63" t="s">
        <v>55</v>
      </c>
      <c r="E6" s="87" t="s">
        <v>2</v>
      </c>
      <c r="F6" s="63" t="s">
        <v>52</v>
      </c>
      <c r="G6" s="73">
        <v>3</v>
      </c>
      <c r="H6" s="74">
        <v>1</v>
      </c>
      <c r="I6" s="75">
        <v>100</v>
      </c>
      <c r="J6" s="76">
        <v>69</v>
      </c>
      <c r="K6" s="7"/>
      <c r="L6" s="77">
        <f>IF($G6+$H6&lt;&gt;4,"",IF($G6&gt;$H6,2,IF($G6=$H6,1,0)))</f>
        <v>2</v>
      </c>
      <c r="M6" s="78">
        <f>IF($G6+$H6&lt;&gt;4,"",2-$L6)</f>
        <v>0</v>
      </c>
      <c r="N6" s="8">
        <f>IF(AND(G6&lt;&gt;"",H6&lt;&gt;"",G6+H6&lt;&gt;4),"!!!","")</f>
      </c>
      <c r="O6" s="14">
        <f>RANK(AA6,$AA$3:$AA$7)</f>
        <v>1</v>
      </c>
      <c r="P6" s="18" t="str">
        <f>D38</f>
        <v>MTV SG Borsum/Harsum I</v>
      </c>
      <c r="Q6" s="14">
        <f>(R6+S6)/2</f>
        <v>8</v>
      </c>
      <c r="R6" s="31">
        <f>SUMIF($D$3:$D$31,$P6,$L$3:$L$31)+SUMIF($F$3:$F$31,$P6,$M$3:$M$31)</f>
        <v>14</v>
      </c>
      <c r="S6" s="32">
        <f>SUMIF($D$3:$D$31,$P6,$M$3:$M$31)+SUMIF($F$3:$F$31,$P6,$L$3:$L$31)</f>
        <v>2</v>
      </c>
      <c r="T6" s="14" t="str">
        <f>R6&amp;" : "&amp;S6</f>
        <v>14 : 2</v>
      </c>
      <c r="U6" s="31">
        <f>SUMIF($D$3:$D$31,$P6,$G$3:$G$31)+SUMIF($F$3:$F$31,$P6,$H$3:$H$31)</f>
        <v>24</v>
      </c>
      <c r="V6" s="32">
        <f>SUMIF($D$3:$D$31,$P6,$H$3:$H$31)+SUMIF($F$3:$F$31,$P6,$G$3:$G$31)</f>
        <v>8</v>
      </c>
      <c r="W6" s="14" t="str">
        <f>U6&amp;" : "&amp;V6</f>
        <v>24 : 8</v>
      </c>
      <c r="X6" s="31">
        <f>SUMIF($D$3:$D$31,$P6,$I$3:$I$31)+SUMIF($F$3:$F$31,$P6,$J$3:$J$31)</f>
        <v>757</v>
      </c>
      <c r="Y6" s="32">
        <f>SUMIF($D$3:$D$31,$P6,$J$3:$J$31)+SUMIF($F$3:$F$31,$P6,$I$3:$I$31)</f>
        <v>623</v>
      </c>
      <c r="Z6" s="14" t="str">
        <f>X6&amp;" : "&amp;Y6</f>
        <v>757 : 623</v>
      </c>
      <c r="AA6" s="33">
        <f>R6*1000000000+(R6-S6)*10000000+(U6-V6)*10000+(X6-Y6)-ROW(P6)/100</f>
        <v>14120160133.94</v>
      </c>
      <c r="AB6" s="9"/>
      <c r="AC6" s="67">
        <v>4</v>
      </c>
      <c r="AD6" s="68" t="str">
        <f>VLOOKUP($AC6,$O$3:$Z$7,2,FALSE)</f>
        <v>SV Groß Düngen II</v>
      </c>
      <c r="AE6" s="67">
        <f>VLOOKUP($AC6,$O$3:$Z$7,3,FALSE)</f>
        <v>8</v>
      </c>
      <c r="AF6" s="67" t="str">
        <f>VLOOKUP($AC6,$O$3:$Z$7,6,FALSE)</f>
        <v>3 : 13</v>
      </c>
      <c r="AG6" s="67" t="str">
        <f>VLOOKUP($AC6,$O$3:$Z$7,9,FALSE)</f>
        <v>10 : 22</v>
      </c>
      <c r="AH6" s="67" t="str">
        <f>VLOOKUP($AC6,$O$3:$Z$7,12,FALSE)</f>
        <v>638 : 757</v>
      </c>
      <c r="AI6"/>
      <c r="AJ6" s="120"/>
      <c r="AK6" s="118"/>
      <c r="AL6" s="121"/>
      <c r="AM6" s="122"/>
      <c r="AN6" s="121"/>
    </row>
    <row r="7" spans="1:40" ht="12.75" customHeight="1">
      <c r="A7" s="59">
        <v>4</v>
      </c>
      <c r="B7" s="89" t="s">
        <v>76</v>
      </c>
      <c r="C7" s="89" t="s">
        <v>81</v>
      </c>
      <c r="D7" s="63" t="s">
        <v>72</v>
      </c>
      <c r="E7" s="87" t="s">
        <v>2</v>
      </c>
      <c r="F7" s="63" t="s">
        <v>56</v>
      </c>
      <c r="G7" s="73">
        <v>3</v>
      </c>
      <c r="H7" s="74">
        <v>1</v>
      </c>
      <c r="I7" s="75">
        <v>96</v>
      </c>
      <c r="J7" s="76">
        <v>80</v>
      </c>
      <c r="K7" s="8"/>
      <c r="L7" s="77">
        <f>IF($G7+$H7&lt;&gt;4,"",IF($G7&gt;$H7,2,IF($G7=$H7,1,0)))</f>
        <v>2</v>
      </c>
      <c r="M7" s="78">
        <f>IF($G7+$H7&lt;&gt;4,"",2-$L7)</f>
        <v>0</v>
      </c>
      <c r="N7" s="8">
        <f>IF(AND(G7&lt;&gt;"",H7&lt;&gt;"",G7+H7&lt;&gt;4),"!!!","")</f>
      </c>
      <c r="O7" s="14">
        <f>RANK(AA7,$AA$3:$AA$7)</f>
        <v>2</v>
      </c>
      <c r="P7" s="18" t="str">
        <f>D39</f>
        <v>CVJM Sarstedt</v>
      </c>
      <c r="Q7" s="14">
        <f>(R7+S7)/2</f>
        <v>8</v>
      </c>
      <c r="R7" s="31">
        <f>SUMIF($D$3:$D$31,$P7,$L$3:$L$31)+SUMIF($F$3:$F$31,$P7,$M$3:$M$31)</f>
        <v>11</v>
      </c>
      <c r="S7" s="32">
        <f>SUMIF($D$3:$D$31,$P7,$M$3:$M$31)+SUMIF($F$3:$F$31,$P7,$L$3:$L$31)</f>
        <v>5</v>
      </c>
      <c r="T7" s="14" t="str">
        <f>R7&amp;" : "&amp;S7</f>
        <v>11 : 5</v>
      </c>
      <c r="U7" s="31">
        <f>SUMIF($D$3:$D$31,$P7,$G$3:$G$31)+SUMIF($F$3:$F$31,$P7,$H$3:$H$31)</f>
        <v>18</v>
      </c>
      <c r="V7" s="32">
        <f>SUMIF($D$3:$D$31,$P7,$H$3:$H$31)+SUMIF($F$3:$F$31,$P7,$G$3:$G$31)</f>
        <v>14</v>
      </c>
      <c r="W7" s="14" t="str">
        <f>U7&amp;" : "&amp;V7</f>
        <v>18 : 14</v>
      </c>
      <c r="X7" s="31">
        <f>SUMIF($D$3:$D$31,$P7,$I$3:$I$31)+SUMIF($F$3:$F$31,$P7,$J$3:$J$31)</f>
        <v>725</v>
      </c>
      <c r="Y7" s="32">
        <f>SUMIF($D$3:$D$31,$P7,$J$3:$J$31)+SUMIF($F$3:$F$31,$P7,$I$3:$I$31)</f>
        <v>649</v>
      </c>
      <c r="Z7" s="14" t="str">
        <f>X7&amp;" : "&amp;Y7</f>
        <v>725 : 649</v>
      </c>
      <c r="AA7" s="33">
        <f>R7*1000000000+(R7-S7)*10000000+(U7-V7)*10000+(X7-Y7)-ROW(P7)/100</f>
        <v>11060040075.93</v>
      </c>
      <c r="AB7" s="9"/>
      <c r="AC7" s="67">
        <v>5</v>
      </c>
      <c r="AD7" s="68" t="str">
        <f>VLOOKUP($AC7,$O$3:$Z$7,2,FALSE)</f>
        <v>RSV Achtum</v>
      </c>
      <c r="AE7" s="67">
        <f>VLOOKUP($AC7,$O$3:$Z$7,3,FALSE)</f>
        <v>8</v>
      </c>
      <c r="AF7" s="67" t="str">
        <f>VLOOKUP($AC7,$O$3:$Z$7,6,FALSE)</f>
        <v>2 : 14</v>
      </c>
      <c r="AG7" s="67" t="str">
        <f>VLOOKUP($AC7,$O$3:$Z$7,9,FALSE)</f>
        <v>10 : 22</v>
      </c>
      <c r="AH7" s="67" t="str">
        <f>VLOOKUP($AC7,$O$3:$Z$7,12,FALSE)</f>
        <v>603 : 745</v>
      </c>
      <c r="AI7"/>
      <c r="AJ7" s="120"/>
      <c r="AK7" s="118"/>
      <c r="AL7" s="121"/>
      <c r="AM7" s="122"/>
      <c r="AN7" s="121"/>
    </row>
    <row r="8" spans="1:40" ht="12.75" customHeight="1">
      <c r="A8" s="58"/>
      <c r="B8" s="48"/>
      <c r="C8" s="48"/>
      <c r="D8" s="64"/>
      <c r="E8" s="64"/>
      <c r="F8" s="64"/>
      <c r="G8" s="79"/>
      <c r="H8" s="80"/>
      <c r="I8" s="81"/>
      <c r="J8" s="82"/>
      <c r="K8" s="83"/>
      <c r="L8" s="79"/>
      <c r="M8" s="82"/>
      <c r="N8" s="34"/>
      <c r="O8" s="12"/>
      <c r="P8" s="12"/>
      <c r="Q8" s="12"/>
      <c r="R8" s="12"/>
      <c r="S8" s="12"/>
      <c r="T8" s="12"/>
      <c r="U8" s="12"/>
      <c r="V8" s="12"/>
      <c r="W8" s="12"/>
      <c r="X8" s="9"/>
      <c r="Y8" s="9"/>
      <c r="Z8" s="9"/>
      <c r="AA8" s="9"/>
      <c r="AB8" s="9"/>
      <c r="AC8" s="25"/>
      <c r="AI8"/>
      <c r="AJ8" s="120"/>
      <c r="AK8" s="118"/>
      <c r="AL8" s="121"/>
      <c r="AM8" s="122"/>
      <c r="AN8" s="121"/>
    </row>
    <row r="9" spans="1:40" ht="12.75" customHeight="1">
      <c r="A9" s="59">
        <v>5</v>
      </c>
      <c r="B9" s="89" t="s">
        <v>74</v>
      </c>
      <c r="C9" s="89" t="s">
        <v>85</v>
      </c>
      <c r="D9" s="63" t="s">
        <v>52</v>
      </c>
      <c r="E9" s="87" t="s">
        <v>2</v>
      </c>
      <c r="F9" s="63" t="s">
        <v>56</v>
      </c>
      <c r="G9" s="73">
        <v>2</v>
      </c>
      <c r="H9" s="74">
        <v>2</v>
      </c>
      <c r="I9" s="75">
        <v>95</v>
      </c>
      <c r="J9" s="76">
        <v>79</v>
      </c>
      <c r="K9" s="7"/>
      <c r="L9" s="77">
        <f>IF($G9+$H9&lt;&gt;4,"",IF($G9&gt;$H9,2,IF($G9=$H9,1,0)))</f>
        <v>1</v>
      </c>
      <c r="M9" s="78">
        <f>IF($G9+$H9&lt;&gt;4,"",2-$L9)</f>
        <v>1</v>
      </c>
      <c r="N9" s="8">
        <f>IF(AND(G9&lt;&gt;"",H9&lt;&gt;"",G9+H9&lt;&gt;4),"!!!","")</f>
      </c>
      <c r="O9" s="12"/>
      <c r="P9" s="12"/>
      <c r="Q9" s="12"/>
      <c r="R9" s="12"/>
      <c r="S9" s="12"/>
      <c r="T9" s="12"/>
      <c r="U9" s="12"/>
      <c r="V9" s="12"/>
      <c r="W9" s="12"/>
      <c r="X9" s="9"/>
      <c r="Y9" s="9"/>
      <c r="Z9" s="9"/>
      <c r="AA9" s="9"/>
      <c r="AB9" s="9"/>
      <c r="AC9" s="112" t="s">
        <v>10</v>
      </c>
      <c r="AD9" s="113"/>
      <c r="AE9" s="113"/>
      <c r="AF9" s="108">
        <f>SUM(R$3:S7)/2</f>
        <v>40</v>
      </c>
      <c r="AG9" s="108">
        <f>SUM(U$3:V7)/2</f>
        <v>80</v>
      </c>
      <c r="AH9" s="108">
        <f>SUM(X$3:Y7)/2</f>
        <v>3453</v>
      </c>
      <c r="AJ9" s="120"/>
      <c r="AK9" s="123"/>
      <c r="AL9" s="124"/>
      <c r="AM9" s="124"/>
      <c r="AN9" s="124"/>
    </row>
    <row r="10" spans="1:40" ht="12.75" customHeight="1">
      <c r="A10" s="59">
        <v>6</v>
      </c>
      <c r="B10" s="89" t="s">
        <v>103</v>
      </c>
      <c r="C10" s="89" t="s">
        <v>116</v>
      </c>
      <c r="D10" s="63" t="s">
        <v>58</v>
      </c>
      <c r="E10" s="87" t="s">
        <v>2</v>
      </c>
      <c r="F10" s="63" t="s">
        <v>55</v>
      </c>
      <c r="G10" s="73">
        <v>0</v>
      </c>
      <c r="H10" s="74">
        <v>4</v>
      </c>
      <c r="I10" s="75">
        <v>81</v>
      </c>
      <c r="J10" s="76">
        <v>101</v>
      </c>
      <c r="K10" s="8"/>
      <c r="L10" s="77">
        <f>IF($G10+$H10&lt;&gt;4,"",IF($G10&gt;$H10,2,IF($G10=$H10,1,0)))</f>
        <v>0</v>
      </c>
      <c r="M10" s="78">
        <f>IF($G10+$H10&lt;&gt;4,"",2-$L10)</f>
        <v>2</v>
      </c>
      <c r="N10" s="8">
        <f>IF(AND(G10&lt;&gt;"",H10&lt;&gt;"",G10+H10&lt;&gt;4),"!!!","")</f>
      </c>
      <c r="O10" s="12"/>
      <c r="P10" s="12"/>
      <c r="Q10" s="12"/>
      <c r="R10" s="12"/>
      <c r="S10" s="12"/>
      <c r="T10" s="12"/>
      <c r="U10" s="12"/>
      <c r="V10" s="12"/>
      <c r="W10" s="12"/>
      <c r="X10" s="9"/>
      <c r="Y10" s="9"/>
      <c r="Z10" s="9"/>
      <c r="AA10" s="9"/>
      <c r="AB10" s="9"/>
      <c r="AC10" s="25"/>
      <c r="AJ10" s="120"/>
      <c r="AK10" s="118"/>
      <c r="AL10" s="121"/>
      <c r="AM10" s="122"/>
      <c r="AN10" s="121"/>
    </row>
    <row r="11" spans="1:40" ht="12.75" customHeight="1">
      <c r="A11" s="58"/>
      <c r="B11" s="48"/>
      <c r="C11" s="48"/>
      <c r="D11" s="64"/>
      <c r="E11" s="64"/>
      <c r="F11" s="64"/>
      <c r="G11" s="79"/>
      <c r="H11" s="80"/>
      <c r="I11" s="81"/>
      <c r="J11" s="82"/>
      <c r="K11" s="83"/>
      <c r="L11" s="79"/>
      <c r="M11" s="82"/>
      <c r="N11" s="34"/>
      <c r="O11" s="12"/>
      <c r="P11" s="12"/>
      <c r="Q11" s="12"/>
      <c r="R11" s="12"/>
      <c r="S11" s="12"/>
      <c r="T11" s="12"/>
      <c r="U11" s="12"/>
      <c r="V11" s="12"/>
      <c r="W11" s="12"/>
      <c r="X11" s="9"/>
      <c r="Y11" s="9"/>
      <c r="Z11" s="9"/>
      <c r="AA11" s="9"/>
      <c r="AB11" s="9"/>
      <c r="AJ11" s="120"/>
      <c r="AK11" s="118"/>
      <c r="AL11" s="121"/>
      <c r="AM11" s="122"/>
      <c r="AN11" s="121"/>
    </row>
    <row r="12" spans="1:40" ht="12.75" customHeight="1">
      <c r="A12" s="59">
        <v>7</v>
      </c>
      <c r="B12" s="89" t="s">
        <v>76</v>
      </c>
      <c r="C12" s="89" t="s">
        <v>87</v>
      </c>
      <c r="D12" s="63" t="s">
        <v>72</v>
      </c>
      <c r="E12" s="87" t="s">
        <v>2</v>
      </c>
      <c r="F12" s="63" t="s">
        <v>58</v>
      </c>
      <c r="G12" s="73">
        <v>2</v>
      </c>
      <c r="H12" s="74">
        <v>2</v>
      </c>
      <c r="I12" s="75">
        <v>83</v>
      </c>
      <c r="J12" s="76">
        <v>87</v>
      </c>
      <c r="K12" s="7"/>
      <c r="L12" s="77">
        <f>IF($G12+$H12&lt;&gt;4,"",IF($G12&gt;$H12,2,IF($G12=$H12,1,0)))</f>
        <v>1</v>
      </c>
      <c r="M12" s="78">
        <f>IF($G12+$H12&lt;&gt;4,"",2-$L12)</f>
        <v>1</v>
      </c>
      <c r="N12" s="8">
        <f>IF(AND(G12&lt;&gt;"",H12&lt;&gt;"",G12+H12&lt;&gt;4),"!!!","")</f>
      </c>
      <c r="O12" s="12"/>
      <c r="P12" s="12"/>
      <c r="Q12" s="12"/>
      <c r="R12" s="12"/>
      <c r="S12" s="12"/>
      <c r="T12" s="12"/>
      <c r="U12" s="12"/>
      <c r="V12" s="12"/>
      <c r="W12" s="12"/>
      <c r="X12" s="9"/>
      <c r="Y12" s="9"/>
      <c r="Z12" s="9"/>
      <c r="AA12" s="9"/>
      <c r="AB12" s="9"/>
      <c r="AJ12" s="120"/>
      <c r="AK12" s="118"/>
      <c r="AL12" s="121"/>
      <c r="AM12" s="122"/>
      <c r="AN12" s="121"/>
    </row>
    <row r="13" spans="1:40" ht="12.75" customHeight="1">
      <c r="A13" s="59">
        <v>8</v>
      </c>
      <c r="B13" s="89" t="s">
        <v>74</v>
      </c>
      <c r="C13" s="89" t="s">
        <v>86</v>
      </c>
      <c r="D13" s="63" t="s">
        <v>56</v>
      </c>
      <c r="E13" s="87" t="s">
        <v>2</v>
      </c>
      <c r="F13" s="63" t="s">
        <v>55</v>
      </c>
      <c r="G13" s="73">
        <v>1</v>
      </c>
      <c r="H13" s="74">
        <v>3</v>
      </c>
      <c r="I13" s="75">
        <v>78</v>
      </c>
      <c r="J13" s="76">
        <v>96</v>
      </c>
      <c r="K13" s="8"/>
      <c r="L13" s="77">
        <f>IF($G13+$H13&lt;&gt;4,"",IF($G13&gt;$H13,2,IF($G13=$H13,1,0)))</f>
        <v>0</v>
      </c>
      <c r="M13" s="78">
        <f>IF($G13+$H13&lt;&gt;4,"",2-$L13)</f>
        <v>2</v>
      </c>
      <c r="N13" s="8">
        <f>IF(AND(G13&lt;&gt;"",H13&lt;&gt;"",G13+H13&lt;&gt;4),"!!!","")</f>
      </c>
      <c r="O13" s="12"/>
      <c r="P13" s="12"/>
      <c r="Q13" s="12"/>
      <c r="R13" s="12"/>
      <c r="S13" s="12"/>
      <c r="T13" s="12"/>
      <c r="U13" s="12"/>
      <c r="V13" s="12"/>
      <c r="W13" s="12"/>
      <c r="X13" s="9"/>
      <c r="Y13" s="9"/>
      <c r="Z13" s="9"/>
      <c r="AA13" s="9"/>
      <c r="AB13" s="9"/>
      <c r="AJ13" s="120"/>
      <c r="AK13" s="123"/>
      <c r="AL13" s="124"/>
      <c r="AM13" s="124"/>
      <c r="AN13" s="124"/>
    </row>
    <row r="14" spans="1:40" ht="12.75" customHeight="1">
      <c r="A14" s="58"/>
      <c r="B14" s="48"/>
      <c r="C14" s="48"/>
      <c r="D14" s="64"/>
      <c r="E14" s="64"/>
      <c r="F14" s="64"/>
      <c r="G14" s="79"/>
      <c r="H14" s="80"/>
      <c r="I14" s="81"/>
      <c r="J14" s="82"/>
      <c r="K14" s="83"/>
      <c r="L14" s="79"/>
      <c r="M14" s="82"/>
      <c r="N14" s="34"/>
      <c r="O14" s="12"/>
      <c r="P14" s="12"/>
      <c r="Q14" s="12"/>
      <c r="R14" s="12"/>
      <c r="S14" s="12"/>
      <c r="T14" s="12"/>
      <c r="U14" s="12"/>
      <c r="V14" s="12"/>
      <c r="W14" s="12"/>
      <c r="X14" s="9"/>
      <c r="Y14" s="9"/>
      <c r="Z14" s="9"/>
      <c r="AA14" s="9"/>
      <c r="AB14" s="9"/>
      <c r="AJ14" s="125"/>
      <c r="AK14" s="126"/>
      <c r="AL14" s="127"/>
      <c r="AM14" s="125"/>
      <c r="AN14" s="127"/>
    </row>
    <row r="15" spans="1:40" ht="12.75" customHeight="1">
      <c r="A15" s="59">
        <v>9</v>
      </c>
      <c r="B15" s="89" t="s">
        <v>74</v>
      </c>
      <c r="C15" s="89" t="s">
        <v>117</v>
      </c>
      <c r="D15" s="63" t="s">
        <v>55</v>
      </c>
      <c r="E15" s="87" t="s">
        <v>2</v>
      </c>
      <c r="F15" s="63" t="s">
        <v>72</v>
      </c>
      <c r="G15" s="73">
        <v>0</v>
      </c>
      <c r="H15" s="74">
        <v>4</v>
      </c>
      <c r="I15" s="75">
        <v>75</v>
      </c>
      <c r="J15" s="76">
        <v>100</v>
      </c>
      <c r="K15" s="7"/>
      <c r="L15" s="77">
        <f>IF($G15+$H15&lt;&gt;4,"",IF($G15&gt;$H15,2,IF($G15=$H15,1,0)))</f>
        <v>0</v>
      </c>
      <c r="M15" s="78">
        <f>IF($G15+$H15&lt;&gt;4,"",2-$L15)</f>
        <v>2</v>
      </c>
      <c r="N15" s="8">
        <f>IF(AND(G15&lt;&gt;"",H15&lt;&gt;"",G15+H15&lt;&gt;4),"!!!","")</f>
      </c>
      <c r="O15" s="12"/>
      <c r="P15" s="12"/>
      <c r="Q15" s="12"/>
      <c r="R15" s="12"/>
      <c r="S15" s="12"/>
      <c r="T15" s="12"/>
      <c r="U15" s="12"/>
      <c r="V15" s="12"/>
      <c r="W15" s="12"/>
      <c r="X15" s="9"/>
      <c r="Y15" s="9"/>
      <c r="Z15" s="9"/>
      <c r="AA15" s="9"/>
      <c r="AB15" s="9"/>
      <c r="AJ15" s="120"/>
      <c r="AK15" s="118"/>
      <c r="AL15" s="121"/>
      <c r="AM15" s="122"/>
      <c r="AN15" s="121"/>
    </row>
    <row r="16" spans="1:40" ht="12.75" customHeight="1">
      <c r="A16" s="59">
        <v>10</v>
      </c>
      <c r="B16" s="89" t="s">
        <v>103</v>
      </c>
      <c r="C16" s="89" t="s">
        <v>118</v>
      </c>
      <c r="D16" s="63" t="s">
        <v>58</v>
      </c>
      <c r="E16" s="87" t="s">
        <v>2</v>
      </c>
      <c r="F16" s="63" t="s">
        <v>52</v>
      </c>
      <c r="G16" s="73">
        <v>3</v>
      </c>
      <c r="H16" s="74">
        <v>1</v>
      </c>
      <c r="I16" s="75">
        <v>101</v>
      </c>
      <c r="J16" s="76">
        <v>70</v>
      </c>
      <c r="K16" s="8"/>
      <c r="L16" s="77">
        <f>IF($G16+$H16&lt;&gt;4,"",IF($G16&gt;$H16,2,IF($G16=$H16,1,0)))</f>
        <v>2</v>
      </c>
      <c r="M16" s="78">
        <f>IF($G16+$H16&lt;&gt;4,"",2-$L16)</f>
        <v>0</v>
      </c>
      <c r="N16" s="8">
        <f>IF(AND(G16&lt;&gt;"",H16&lt;&gt;"",G16+H16&lt;&gt;4),"!!!","")</f>
      </c>
      <c r="O16" s="12"/>
      <c r="P16" s="12"/>
      <c r="Q16" s="12"/>
      <c r="R16" s="12"/>
      <c r="S16" s="12"/>
      <c r="T16" s="12"/>
      <c r="U16" s="12"/>
      <c r="V16" s="12"/>
      <c r="W16" s="12"/>
      <c r="X16" s="9"/>
      <c r="Y16" s="9"/>
      <c r="Z16" s="9"/>
      <c r="AA16" s="9"/>
      <c r="AB16" s="9"/>
      <c r="AJ16" s="120"/>
      <c r="AK16" s="118"/>
      <c r="AL16" s="121"/>
      <c r="AM16" s="122"/>
      <c r="AN16" s="121"/>
    </row>
    <row r="17" spans="1:40" ht="12.75" customHeight="1">
      <c r="A17" s="58"/>
      <c r="B17" s="48"/>
      <c r="C17" s="48"/>
      <c r="D17" s="64"/>
      <c r="E17" s="64"/>
      <c r="F17" s="64"/>
      <c r="G17" s="79"/>
      <c r="H17" s="80"/>
      <c r="I17" s="81"/>
      <c r="J17" s="82"/>
      <c r="K17" s="83"/>
      <c r="L17" s="79"/>
      <c r="M17" s="82"/>
      <c r="N17" s="34"/>
      <c r="O17" s="12"/>
      <c r="P17" s="12"/>
      <c r="Q17" s="12"/>
      <c r="R17" s="12"/>
      <c r="S17" s="12"/>
      <c r="T17" s="12"/>
      <c r="U17" s="12"/>
      <c r="V17" s="12"/>
      <c r="W17" s="12"/>
      <c r="X17" s="9"/>
      <c r="Y17" s="9"/>
      <c r="Z17" s="9"/>
      <c r="AA17" s="9"/>
      <c r="AB17" s="9"/>
      <c r="AJ17" s="120"/>
      <c r="AK17" s="123"/>
      <c r="AL17" s="124"/>
      <c r="AM17" s="124"/>
      <c r="AN17" s="121"/>
    </row>
    <row r="18" spans="1:40" ht="12.75" customHeight="1">
      <c r="A18" s="59">
        <v>11</v>
      </c>
      <c r="B18" s="89" t="s">
        <v>76</v>
      </c>
      <c r="C18" s="89" t="s">
        <v>110</v>
      </c>
      <c r="D18" s="63" t="s">
        <v>72</v>
      </c>
      <c r="E18" s="87" t="s">
        <v>2</v>
      </c>
      <c r="F18" s="63" t="s">
        <v>52</v>
      </c>
      <c r="G18" s="73">
        <v>3</v>
      </c>
      <c r="H18" s="74">
        <v>1</v>
      </c>
      <c r="I18" s="75">
        <v>97</v>
      </c>
      <c r="J18" s="76">
        <v>78</v>
      </c>
      <c r="K18" s="7"/>
      <c r="L18" s="77">
        <f>IF($G18+$H18&lt;&gt;4,"",IF($G18&gt;$H18,2,IF($G18=$H18,1,0)))</f>
        <v>2</v>
      </c>
      <c r="M18" s="78">
        <f>IF($G18+$H18&lt;&gt;4,"",2-$L18)</f>
        <v>0</v>
      </c>
      <c r="N18" s="8">
        <f>IF(AND(G18&lt;&gt;"",H18&lt;&gt;"",G18+H18&lt;&gt;4),"!!!","")</f>
      </c>
      <c r="O18" s="12"/>
      <c r="P18" s="12"/>
      <c r="Q18" s="12"/>
      <c r="R18" s="12"/>
      <c r="S18" s="12"/>
      <c r="T18" s="12"/>
      <c r="U18" s="12"/>
      <c r="V18" s="12"/>
      <c r="W18" s="12"/>
      <c r="X18" s="9"/>
      <c r="Y18" s="9"/>
      <c r="Z18" s="9"/>
      <c r="AA18" s="9"/>
      <c r="AB18" s="9"/>
      <c r="AJ18" s="120"/>
      <c r="AK18" s="118"/>
      <c r="AL18" s="121"/>
      <c r="AM18" s="122"/>
      <c r="AN18" s="121"/>
    </row>
    <row r="19" spans="1:40" ht="12.75" customHeight="1">
      <c r="A19" s="59">
        <v>12</v>
      </c>
      <c r="B19" s="89" t="s">
        <v>103</v>
      </c>
      <c r="C19" s="89" t="s">
        <v>109</v>
      </c>
      <c r="D19" s="63" t="s">
        <v>58</v>
      </c>
      <c r="E19" s="87" t="s">
        <v>2</v>
      </c>
      <c r="F19" s="63" t="s">
        <v>56</v>
      </c>
      <c r="G19" s="73">
        <v>3</v>
      </c>
      <c r="H19" s="74">
        <v>1</v>
      </c>
      <c r="I19" s="75">
        <v>97</v>
      </c>
      <c r="J19" s="76">
        <v>75</v>
      </c>
      <c r="K19" s="8"/>
      <c r="L19" s="77">
        <f>IF($G19+$H19&lt;&gt;4,"",IF($G19&gt;$H19,2,IF($G19=$H19,1,0)))</f>
        <v>2</v>
      </c>
      <c r="M19" s="78">
        <f>IF($G19+$H19&lt;&gt;4,"",2-$L19)</f>
        <v>0</v>
      </c>
      <c r="N19" s="8">
        <f>IF(AND(G19&lt;&gt;"",H19&lt;&gt;"",G19+H19&lt;&gt;4),"!!!","")</f>
      </c>
      <c r="O19" s="12"/>
      <c r="P19" s="12"/>
      <c r="Q19" s="12"/>
      <c r="R19" s="12"/>
      <c r="S19" s="12"/>
      <c r="T19" s="12"/>
      <c r="U19" s="12"/>
      <c r="V19" s="12"/>
      <c r="W19" s="12"/>
      <c r="X19" s="9"/>
      <c r="Y19" s="9"/>
      <c r="Z19" s="9"/>
      <c r="AA19" s="9"/>
      <c r="AB19" s="9"/>
      <c r="AJ19" s="120"/>
      <c r="AK19" s="118"/>
      <c r="AL19" s="121"/>
      <c r="AM19" s="122"/>
      <c r="AN19" s="121"/>
    </row>
    <row r="20" spans="1:40" ht="12.75" customHeight="1">
      <c r="A20" s="58"/>
      <c r="B20" s="48"/>
      <c r="C20" s="48"/>
      <c r="D20" s="64"/>
      <c r="E20" s="64"/>
      <c r="F20" s="64"/>
      <c r="G20" s="79"/>
      <c r="H20" s="80"/>
      <c r="I20" s="81"/>
      <c r="J20" s="82"/>
      <c r="K20" s="83"/>
      <c r="L20" s="79"/>
      <c r="M20" s="82"/>
      <c r="N20" s="34"/>
      <c r="O20" s="12"/>
      <c r="P20" s="12"/>
      <c r="Q20" s="12"/>
      <c r="R20" s="12"/>
      <c r="S20" s="12"/>
      <c r="T20" s="12"/>
      <c r="U20" s="12"/>
      <c r="V20" s="12"/>
      <c r="W20" s="12"/>
      <c r="X20" s="9"/>
      <c r="Y20" s="9"/>
      <c r="Z20" s="9"/>
      <c r="AA20" s="9"/>
      <c r="AB20" s="9"/>
      <c r="AJ20" s="125"/>
      <c r="AK20" s="126"/>
      <c r="AL20" s="127"/>
      <c r="AM20" s="125"/>
      <c r="AN20" s="127"/>
    </row>
    <row r="21" spans="1:40" ht="12.75" customHeight="1">
      <c r="A21" s="59">
        <v>13</v>
      </c>
      <c r="B21" s="89" t="s">
        <v>74</v>
      </c>
      <c r="C21" s="89" t="s">
        <v>93</v>
      </c>
      <c r="D21" s="63" t="s">
        <v>52</v>
      </c>
      <c r="E21" s="87" t="s">
        <v>2</v>
      </c>
      <c r="F21" s="63" t="s">
        <v>55</v>
      </c>
      <c r="G21" s="73">
        <v>1</v>
      </c>
      <c r="H21" s="74">
        <v>3</v>
      </c>
      <c r="I21" s="75">
        <v>72</v>
      </c>
      <c r="J21" s="76">
        <v>93</v>
      </c>
      <c r="K21" s="7"/>
      <c r="L21" s="77">
        <f>IF($G21+$H21&lt;&gt;4,"",IF($G21&gt;$H21,2,IF($G21=$H21,1,0)))</f>
        <v>0</v>
      </c>
      <c r="M21" s="78">
        <f>IF($G21+$H21&lt;&gt;4,"",2-$L21)</f>
        <v>2</v>
      </c>
      <c r="N21" s="8">
        <f>IF(AND(G21&lt;&gt;"",H21&lt;&gt;"",G21+H21&lt;&gt;4),"!!!","")</f>
      </c>
      <c r="AJ21" s="120"/>
      <c r="AK21" s="123"/>
      <c r="AL21" s="124"/>
      <c r="AM21" s="121"/>
      <c r="AN21" s="124"/>
    </row>
    <row r="22" spans="1:40" ht="12.75" customHeight="1">
      <c r="A22" s="59">
        <v>14</v>
      </c>
      <c r="B22" s="89" t="s">
        <v>74</v>
      </c>
      <c r="C22" s="89" t="s">
        <v>93</v>
      </c>
      <c r="D22" s="63" t="s">
        <v>56</v>
      </c>
      <c r="E22" s="87" t="s">
        <v>2</v>
      </c>
      <c r="F22" s="63" t="s">
        <v>72</v>
      </c>
      <c r="G22" s="73">
        <v>0</v>
      </c>
      <c r="H22" s="74">
        <v>4</v>
      </c>
      <c r="I22" s="75">
        <v>63</v>
      </c>
      <c r="J22" s="76">
        <v>100</v>
      </c>
      <c r="K22" s="8"/>
      <c r="L22" s="77">
        <f>IF($G22+$H22&lt;&gt;4,"",IF($G22&gt;$H22,2,IF($G22=$H22,1,0)))</f>
        <v>0</v>
      </c>
      <c r="M22" s="78">
        <f>IF($G22+$H22&lt;&gt;4,"",2-$L22)</f>
        <v>2</v>
      </c>
      <c r="N22" s="8">
        <f>IF(AND(G22&lt;&gt;"",H22&lt;&gt;"",G22+H22&lt;&gt;4),"!!!","")</f>
      </c>
      <c r="O22" s="13"/>
      <c r="P22" s="13"/>
      <c r="Q22" s="13"/>
      <c r="R22" s="13"/>
      <c r="S22" s="13"/>
      <c r="T22" s="13"/>
      <c r="U22" s="13"/>
      <c r="V22" s="13"/>
      <c r="W22" s="13"/>
      <c r="X22" s="10"/>
      <c r="Y22" s="10"/>
      <c r="Z22" s="10"/>
      <c r="AA22" s="10"/>
      <c r="AB22" s="10"/>
      <c r="AC22" s="3"/>
      <c r="AD22" s="3"/>
      <c r="AE22" s="3"/>
      <c r="AF22" s="3"/>
      <c r="AG22" s="3"/>
      <c r="AH22" s="3"/>
      <c r="AJ22" s="125"/>
      <c r="AK22" s="126"/>
      <c r="AL22" s="128"/>
      <c r="AM22" s="125"/>
      <c r="AN22" s="127"/>
    </row>
    <row r="23" spans="1:40" ht="12.75" customHeight="1">
      <c r="A23" s="58"/>
      <c r="B23" s="48"/>
      <c r="C23" s="48"/>
      <c r="D23" s="64"/>
      <c r="E23" s="64"/>
      <c r="F23" s="64"/>
      <c r="G23" s="79"/>
      <c r="H23" s="80"/>
      <c r="I23" s="81"/>
      <c r="J23" s="82"/>
      <c r="K23" s="83"/>
      <c r="L23" s="79"/>
      <c r="M23" s="82"/>
      <c r="N23" s="34"/>
      <c r="AJ23" s="120"/>
      <c r="AK23" s="118"/>
      <c r="AL23" s="121"/>
      <c r="AM23" s="122"/>
      <c r="AN23" s="121"/>
    </row>
    <row r="24" spans="1:40" ht="12.75" customHeight="1">
      <c r="A24" s="59">
        <v>15</v>
      </c>
      <c r="B24" s="89" t="s">
        <v>74</v>
      </c>
      <c r="C24" s="89" t="s">
        <v>95</v>
      </c>
      <c r="D24" s="63" t="s">
        <v>56</v>
      </c>
      <c r="E24" s="87" t="s">
        <v>2</v>
      </c>
      <c r="F24" s="63" t="s">
        <v>52</v>
      </c>
      <c r="G24" s="73">
        <v>2</v>
      </c>
      <c r="H24" s="74">
        <v>2</v>
      </c>
      <c r="I24" s="75">
        <v>89</v>
      </c>
      <c r="J24" s="76">
        <v>85</v>
      </c>
      <c r="K24" s="7"/>
      <c r="L24" s="77">
        <f>IF($G24+$H24&lt;&gt;4,"",IF($G24&gt;$H24,2,IF($G24=$H24,1,0)))</f>
        <v>1</v>
      </c>
      <c r="M24" s="78">
        <f>IF($G24+$H24&lt;&gt;4,"",2-$L24)</f>
        <v>1</v>
      </c>
      <c r="N24" s="8">
        <f>IF(AND(G24&lt;&gt;"",H24&lt;&gt;"",G24+H24&lt;&gt;4),"!!!","")</f>
      </c>
      <c r="AJ24" s="120"/>
      <c r="AK24" s="118"/>
      <c r="AL24" s="121"/>
      <c r="AM24" s="122"/>
      <c r="AN24" s="121"/>
    </row>
    <row r="25" spans="1:40" ht="12.75" customHeight="1">
      <c r="A25" s="59">
        <v>16</v>
      </c>
      <c r="B25" s="89" t="s">
        <v>74</v>
      </c>
      <c r="C25" s="89" t="s">
        <v>95</v>
      </c>
      <c r="D25" s="63" t="s">
        <v>55</v>
      </c>
      <c r="E25" s="87" t="s">
        <v>2</v>
      </c>
      <c r="F25" s="63" t="s">
        <v>58</v>
      </c>
      <c r="G25" s="73">
        <v>1</v>
      </c>
      <c r="H25" s="74">
        <v>3</v>
      </c>
      <c r="I25" s="75">
        <v>76</v>
      </c>
      <c r="J25" s="76">
        <v>100</v>
      </c>
      <c r="K25" s="8"/>
      <c r="L25" s="77">
        <f>IF($G25+$H25&lt;&gt;4,"",IF($G25&gt;$H25,2,IF($G25=$H25,1,0)))</f>
        <v>0</v>
      </c>
      <c r="M25" s="78">
        <f>IF($G25+$H25&lt;&gt;4,"",2-$L25)</f>
        <v>2</v>
      </c>
      <c r="N25" s="8">
        <f>IF(AND(G25&lt;&gt;"",H25&lt;&gt;"",G25+H25&lt;&gt;4),"!!!","")</f>
      </c>
      <c r="AJ25" s="120"/>
      <c r="AK25" s="124"/>
      <c r="AL25" s="124"/>
      <c r="AM25" s="124"/>
      <c r="AN25" s="124"/>
    </row>
    <row r="26" spans="1:40" ht="12.75" customHeight="1">
      <c r="A26" s="106"/>
      <c r="B26" s="88"/>
      <c r="C26" s="88"/>
      <c r="D26" s="64"/>
      <c r="E26" s="64"/>
      <c r="F26" s="64"/>
      <c r="G26" s="79"/>
      <c r="H26" s="80"/>
      <c r="I26" s="81"/>
      <c r="J26" s="82"/>
      <c r="K26" s="83"/>
      <c r="L26" s="79"/>
      <c r="M26" s="82"/>
      <c r="N26" s="34"/>
      <c r="AJ26" s="125"/>
      <c r="AK26" s="126"/>
      <c r="AL26" s="128"/>
      <c r="AM26" s="125"/>
      <c r="AN26" s="128"/>
    </row>
    <row r="27" spans="1:40" ht="12.75" customHeight="1">
      <c r="A27" s="59">
        <v>17</v>
      </c>
      <c r="B27" s="89" t="s">
        <v>103</v>
      </c>
      <c r="C27" s="89" t="s">
        <v>119</v>
      </c>
      <c r="D27" s="63" t="s">
        <v>58</v>
      </c>
      <c r="E27" s="87" t="s">
        <v>2</v>
      </c>
      <c r="F27" s="63" t="s">
        <v>72</v>
      </c>
      <c r="G27" s="73">
        <v>1</v>
      </c>
      <c r="H27" s="74">
        <v>3</v>
      </c>
      <c r="I27" s="75">
        <v>78</v>
      </c>
      <c r="J27" s="76">
        <v>94</v>
      </c>
      <c r="K27" s="7"/>
      <c r="L27" s="77">
        <f>IF($G27+$H27&lt;&gt;4,"",IF($G27&gt;$H27,2,IF($G27=$H27,1,0)))</f>
        <v>0</v>
      </c>
      <c r="M27" s="78">
        <f>IF($G27+$H27&lt;&gt;4,"",2-$L27)</f>
        <v>2</v>
      </c>
      <c r="N27" s="8">
        <f>IF(AND(G27&lt;&gt;"",H27&lt;&gt;"",G27+H27&lt;&gt;4),"!!!","")</f>
      </c>
      <c r="AJ27" s="120"/>
      <c r="AK27" s="118"/>
      <c r="AL27" s="121"/>
      <c r="AM27" s="122"/>
      <c r="AN27" s="121"/>
    </row>
    <row r="28" spans="1:40" ht="12.75" customHeight="1">
      <c r="A28" s="59">
        <v>18</v>
      </c>
      <c r="B28" s="89" t="s">
        <v>74</v>
      </c>
      <c r="C28" s="89" t="s">
        <v>120</v>
      </c>
      <c r="D28" s="63" t="s">
        <v>55</v>
      </c>
      <c r="E28" s="87" t="s">
        <v>2</v>
      </c>
      <c r="F28" s="63" t="s">
        <v>56</v>
      </c>
      <c r="G28" s="73">
        <v>2</v>
      </c>
      <c r="H28" s="74">
        <v>2</v>
      </c>
      <c r="I28" s="75">
        <v>95</v>
      </c>
      <c r="J28" s="76">
        <v>90</v>
      </c>
      <c r="K28" s="8"/>
      <c r="L28" s="77">
        <f>IF($G28+$H28&lt;&gt;4,"",IF($G28&gt;$H28,2,IF($G28=$H28,1,0)))</f>
        <v>1</v>
      </c>
      <c r="M28" s="78">
        <f>IF($G28+$H28&lt;&gt;4,"",2-$L28)</f>
        <v>1</v>
      </c>
      <c r="N28" s="8">
        <f>IF(AND(G28&lt;&gt;"",H28&lt;&gt;"",G28+H28&lt;&gt;4),"!!!","")</f>
      </c>
      <c r="AJ28" s="120"/>
      <c r="AK28" s="118"/>
      <c r="AL28" s="121"/>
      <c r="AM28" s="122"/>
      <c r="AN28" s="121"/>
    </row>
    <row r="29" spans="1:40" ht="12.75" customHeight="1">
      <c r="A29" s="58"/>
      <c r="B29" s="48"/>
      <c r="C29" s="48"/>
      <c r="D29" s="64"/>
      <c r="E29" s="64"/>
      <c r="F29" s="64"/>
      <c r="G29" s="79"/>
      <c r="H29" s="80"/>
      <c r="I29" s="81"/>
      <c r="J29" s="82"/>
      <c r="K29" s="83"/>
      <c r="L29" s="79"/>
      <c r="M29" s="82"/>
      <c r="N29" s="34"/>
      <c r="AJ29" s="129"/>
      <c r="AK29" s="124"/>
      <c r="AL29" s="124"/>
      <c r="AM29" s="124"/>
      <c r="AN29" s="124"/>
    </row>
    <row r="30" spans="1:40" ht="12.75" customHeight="1">
      <c r="A30" s="59">
        <v>19</v>
      </c>
      <c r="B30" s="89" t="s">
        <v>76</v>
      </c>
      <c r="C30" s="89" t="s">
        <v>121</v>
      </c>
      <c r="D30" s="63" t="s">
        <v>72</v>
      </c>
      <c r="E30" s="87" t="s">
        <v>2</v>
      </c>
      <c r="F30" s="63" t="s">
        <v>55</v>
      </c>
      <c r="G30" s="73">
        <v>2</v>
      </c>
      <c r="H30" s="74">
        <v>2</v>
      </c>
      <c r="I30" s="75">
        <v>89</v>
      </c>
      <c r="J30" s="76">
        <v>94</v>
      </c>
      <c r="K30" s="7"/>
      <c r="L30" s="77">
        <f>IF($G30+$H30&lt;&gt;4,"",IF($G30&gt;$H30,2,IF($G30=$H30,1,0)))</f>
        <v>1</v>
      </c>
      <c r="M30" s="78">
        <f>IF($G30+$H30&lt;&gt;4,"",2-$L30)</f>
        <v>1</v>
      </c>
      <c r="N30" s="8">
        <f>IF(AND(G30&lt;&gt;"",H30&lt;&gt;"",G30+H30&lt;&gt;4),"!!!","")</f>
      </c>
      <c r="AJ30" s="130"/>
      <c r="AK30" s="131"/>
      <c r="AL30" s="124"/>
      <c r="AM30" s="124"/>
      <c r="AN30" s="124"/>
    </row>
    <row r="31" spans="1:40" ht="12.75" customHeight="1">
      <c r="A31" s="59">
        <v>20</v>
      </c>
      <c r="B31" s="89" t="s">
        <v>74</v>
      </c>
      <c r="C31" s="89" t="s">
        <v>101</v>
      </c>
      <c r="D31" s="63" t="s">
        <v>52</v>
      </c>
      <c r="E31" s="87" t="s">
        <v>2</v>
      </c>
      <c r="F31" s="63" t="s">
        <v>58</v>
      </c>
      <c r="G31" s="73">
        <v>1</v>
      </c>
      <c r="H31" s="74">
        <v>3</v>
      </c>
      <c r="I31" s="75">
        <v>66</v>
      </c>
      <c r="J31" s="76">
        <v>88</v>
      </c>
      <c r="K31" s="8"/>
      <c r="L31" s="77">
        <f>IF($G31+$H31&lt;&gt;4,"",IF($G31&gt;$H31,2,IF($G31=$H31,1,0)))</f>
        <v>0</v>
      </c>
      <c r="M31" s="78">
        <f>IF($G31+$H31&lt;&gt;4,"",2-$L31)</f>
        <v>2</v>
      </c>
      <c r="N31" s="8">
        <f>IF(AND(G31&lt;&gt;"",H31&lt;&gt;"",G31+H31&lt;&gt;4),"!!!","")</f>
      </c>
      <c r="AJ31" s="125"/>
      <c r="AK31" s="126"/>
      <c r="AL31" s="127"/>
      <c r="AM31" s="125"/>
      <c r="AN31" s="127"/>
    </row>
    <row r="32" spans="1:40" ht="12.75" customHeight="1">
      <c r="A32" s="5"/>
      <c r="B32" s="5"/>
      <c r="C32" s="6"/>
      <c r="D32" s="70"/>
      <c r="E32" s="71"/>
      <c r="F32" s="72"/>
      <c r="L32" s="12"/>
      <c r="M32" s="12"/>
      <c r="AJ32" s="120"/>
      <c r="AK32" s="118"/>
      <c r="AL32" s="121"/>
      <c r="AM32" s="122"/>
      <c r="AN32" s="121"/>
    </row>
    <row r="33" spans="1:40" s="2" customFormat="1" ht="12.75" customHeight="1">
      <c r="A33" s="108" t="s">
        <v>10</v>
      </c>
      <c r="B33" s="114"/>
      <c r="C33" s="114"/>
      <c r="D33" s="115"/>
      <c r="E33" s="116"/>
      <c r="F33" s="115"/>
      <c r="G33" s="160">
        <f>SUM(G3:H32)</f>
        <v>80</v>
      </c>
      <c r="H33" s="160"/>
      <c r="I33" s="160">
        <f>SUM(I3:J32)</f>
        <v>3453</v>
      </c>
      <c r="J33" s="160"/>
      <c r="K33" s="117"/>
      <c r="L33" s="160">
        <f>SUM(L3:M32)</f>
        <v>40</v>
      </c>
      <c r="M33" s="160"/>
      <c r="N33" s="10"/>
      <c r="O33" s="11"/>
      <c r="P33" s="11"/>
      <c r="Q33" s="11"/>
      <c r="R33" s="11"/>
      <c r="S33" s="11"/>
      <c r="T33" s="11"/>
      <c r="U33" s="11"/>
      <c r="V33" s="11"/>
      <c r="W33" s="11"/>
      <c r="X33" s="7"/>
      <c r="Y33" s="7"/>
      <c r="Z33" s="7"/>
      <c r="AA33" s="7"/>
      <c r="AB33" s="7"/>
      <c r="AC33" s="1"/>
      <c r="AD33" s="1"/>
      <c r="AE33" s="1"/>
      <c r="AF33" s="1"/>
      <c r="AG33" s="1"/>
      <c r="AH33" s="1"/>
      <c r="AI33" s="3"/>
      <c r="AJ33" s="120"/>
      <c r="AK33" s="118"/>
      <c r="AL33" s="121"/>
      <c r="AM33" s="122"/>
      <c r="AN33" s="121"/>
    </row>
    <row r="34" spans="4:40" ht="12.75">
      <c r="D34" s="72"/>
      <c r="E34" s="71"/>
      <c r="F34" s="72"/>
      <c r="AJ34" s="120"/>
      <c r="AK34" s="118"/>
      <c r="AL34" s="124"/>
      <c r="AM34" s="121"/>
      <c r="AN34" s="124"/>
    </row>
    <row r="35" spans="1:40" ht="12.75">
      <c r="A35" s="101" t="s">
        <v>22</v>
      </c>
      <c r="B35" s="102"/>
      <c r="C35" s="103"/>
      <c r="D35" s="69" t="s">
        <v>52</v>
      </c>
      <c r="E35" s="71"/>
      <c r="F35" s="72"/>
      <c r="AD35" s="91" t="s">
        <v>24</v>
      </c>
      <c r="AE35" s="92"/>
      <c r="AF35" s="92"/>
      <c r="AG35" s="92"/>
      <c r="AH35" s="93"/>
      <c r="AJ35" s="120"/>
      <c r="AK35" s="118"/>
      <c r="AL35" s="121"/>
      <c r="AM35" s="122"/>
      <c r="AN35" s="121"/>
    </row>
    <row r="36" spans="1:40" ht="12.75">
      <c r="A36" s="36"/>
      <c r="B36" s="36"/>
      <c r="C36" s="37"/>
      <c r="D36" s="69" t="s">
        <v>56</v>
      </c>
      <c r="E36" s="71"/>
      <c r="F36" s="72"/>
      <c r="AD36" s="94" t="s">
        <v>25</v>
      </c>
      <c r="AE36" s="95"/>
      <c r="AF36" s="95"/>
      <c r="AG36" s="95"/>
      <c r="AH36" s="96"/>
      <c r="AJ36" s="120"/>
      <c r="AK36" s="118"/>
      <c r="AL36" s="121"/>
      <c r="AM36" s="122"/>
      <c r="AN36" s="121"/>
    </row>
    <row r="37" spans="1:40" ht="12.75">
      <c r="A37" s="35"/>
      <c r="B37" s="35"/>
      <c r="C37" s="38"/>
      <c r="D37" s="69" t="s">
        <v>55</v>
      </c>
      <c r="E37" s="71"/>
      <c r="F37" s="72"/>
      <c r="AD37" s="94" t="s">
        <v>26</v>
      </c>
      <c r="AE37" s="95"/>
      <c r="AF37" s="95"/>
      <c r="AG37" s="95"/>
      <c r="AH37" s="96"/>
      <c r="AJ37" s="120"/>
      <c r="AK37" s="118"/>
      <c r="AL37" s="121"/>
      <c r="AM37" s="122"/>
      <c r="AN37" s="121"/>
    </row>
    <row r="38" spans="1:40" ht="12.75">
      <c r="A38" s="35"/>
      <c r="B38" s="35"/>
      <c r="C38" s="38"/>
      <c r="D38" s="69" t="s">
        <v>72</v>
      </c>
      <c r="E38" s="71"/>
      <c r="F38" s="72"/>
      <c r="AD38" s="94" t="s">
        <v>27</v>
      </c>
      <c r="AE38" s="95"/>
      <c r="AF38" s="95"/>
      <c r="AG38" s="95"/>
      <c r="AH38" s="96"/>
      <c r="AJ38" s="120"/>
      <c r="AK38" s="118"/>
      <c r="AL38" s="121"/>
      <c r="AM38" s="122"/>
      <c r="AN38" s="124"/>
    </row>
    <row r="39" spans="4:40" ht="12.75">
      <c r="D39" s="69" t="s">
        <v>58</v>
      </c>
      <c r="E39" s="71"/>
      <c r="F39" s="72"/>
      <c r="AD39" s="97" t="s">
        <v>35</v>
      </c>
      <c r="AE39" s="98"/>
      <c r="AF39" s="98"/>
      <c r="AG39" s="98"/>
      <c r="AH39" s="99"/>
      <c r="AJ39" s="120"/>
      <c r="AK39" s="118"/>
      <c r="AL39" s="121"/>
      <c r="AM39" s="122"/>
      <c r="AN39" s="121"/>
    </row>
    <row r="40" spans="36:40" ht="12.75">
      <c r="AJ40" s="120"/>
      <c r="AK40" s="118"/>
      <c r="AL40" s="121"/>
      <c r="AM40" s="122"/>
      <c r="AN40" s="121"/>
    </row>
    <row r="41" spans="36:40" ht="12.75">
      <c r="AJ41" s="120"/>
      <c r="AK41" s="118"/>
      <c r="AL41" s="121"/>
      <c r="AM41" s="122"/>
      <c r="AN41" s="121"/>
    </row>
    <row r="42" spans="36:40" ht="12.75">
      <c r="AJ42" s="120"/>
      <c r="AK42" s="118"/>
      <c r="AL42" s="124"/>
      <c r="AM42" s="124"/>
      <c r="AN42" s="124"/>
    </row>
    <row r="43" spans="36:40" ht="12.75">
      <c r="AJ43" s="120"/>
      <c r="AK43" s="118"/>
      <c r="AL43" s="121"/>
      <c r="AM43" s="122"/>
      <c r="AN43" s="121"/>
    </row>
    <row r="44" spans="36:40" ht="12.75">
      <c r="AJ44" s="120"/>
      <c r="AK44" s="118"/>
      <c r="AL44" s="121"/>
      <c r="AM44" s="122"/>
      <c r="AN44" s="121"/>
    </row>
    <row r="45" spans="36:40" ht="12.75">
      <c r="AJ45" s="120"/>
      <c r="AK45" s="118"/>
      <c r="AL45" s="121"/>
      <c r="AM45" s="122"/>
      <c r="AN45" s="121"/>
    </row>
  </sheetData>
  <sheetProtection/>
  <mergeCells count="12">
    <mergeCell ref="O1:AA1"/>
    <mergeCell ref="AC1:AH1"/>
    <mergeCell ref="I33:J33"/>
    <mergeCell ref="G33:H33"/>
    <mergeCell ref="L33:M33"/>
    <mergeCell ref="G2:H2"/>
    <mergeCell ref="D2:F2"/>
    <mergeCell ref="I2:J2"/>
    <mergeCell ref="L2:M2"/>
    <mergeCell ref="G1:J1"/>
    <mergeCell ref="A1:F1"/>
    <mergeCell ref="L1:M1"/>
  </mergeCells>
  <printOptions/>
  <pageMargins left="0.46" right="0.1968503937007874" top="0.5905511811023623" bottom="0.38" header="0.5118110236220472" footer="0.31"/>
  <pageSetup fitToHeight="1" fitToWidth="1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9"/>
  <sheetViews>
    <sheetView zoomScalePageLayoutView="0" workbookViewId="0" topLeftCell="A1">
      <pane ySplit="2" topLeftCell="A3" activePane="bottomLeft" state="frozen"/>
      <selection pane="topLeft" activeCell="B30" sqref="B30:C31"/>
      <selection pane="bottomLeft" activeCell="D35" sqref="D35:D39"/>
    </sheetView>
  </sheetViews>
  <sheetFormatPr defaultColWidth="11.421875" defaultRowHeight="12.75"/>
  <cols>
    <col min="1" max="1" width="5.57421875" style="4" customWidth="1"/>
    <col min="2" max="2" width="3.7109375" style="4" customWidth="1"/>
    <col min="3" max="3" width="10.57421875" style="4" customWidth="1"/>
    <col min="4" max="4" width="22.140625" style="4" bestFit="1" customWidth="1"/>
    <col min="5" max="5" width="2.57421875" style="26" customWidth="1"/>
    <col min="6" max="6" width="22.140625" style="4" bestFit="1" customWidth="1"/>
    <col min="7" max="8" width="5.7109375" style="12" customWidth="1"/>
    <col min="9" max="10" width="6.7109375" style="11" customWidth="1"/>
    <col min="11" max="11" width="0.71875" style="11" customWidth="1"/>
    <col min="12" max="13" width="5.8515625" style="11" customWidth="1"/>
    <col min="14" max="14" width="3.7109375" style="7" customWidth="1"/>
    <col min="15" max="15" width="5.140625" style="11" hidden="1" customWidth="1"/>
    <col min="16" max="16" width="20.7109375" style="11" hidden="1" customWidth="1"/>
    <col min="17" max="17" width="5.8515625" style="11" hidden="1" customWidth="1"/>
    <col min="18" max="23" width="5.57421875" style="11" hidden="1" customWidth="1"/>
    <col min="24" max="26" width="5.57421875" style="7" hidden="1" customWidth="1"/>
    <col min="27" max="27" width="9.57421875" style="7" hidden="1" customWidth="1"/>
    <col min="28" max="28" width="1.57421875" style="7" hidden="1" customWidth="1"/>
    <col min="29" max="29" width="5.421875" style="1" customWidth="1"/>
    <col min="30" max="30" width="20.57421875" style="1" bestFit="1" customWidth="1"/>
    <col min="31" max="31" width="5.8515625" style="1" customWidth="1"/>
    <col min="32" max="34" width="8.421875" style="1" customWidth="1"/>
    <col min="35" max="35" width="11.421875" style="1" customWidth="1"/>
  </cols>
  <sheetData>
    <row r="1" spans="1:38" s="22" customFormat="1" ht="21" customHeight="1">
      <c r="A1" s="155" t="s">
        <v>71</v>
      </c>
      <c r="B1" s="156"/>
      <c r="C1" s="156"/>
      <c r="D1" s="156"/>
      <c r="E1" s="156"/>
      <c r="F1" s="157"/>
      <c r="G1" s="152" t="s">
        <v>11</v>
      </c>
      <c r="H1" s="153"/>
      <c r="I1" s="153"/>
      <c r="J1" s="154"/>
      <c r="K1" s="19"/>
      <c r="L1" s="158" t="s">
        <v>20</v>
      </c>
      <c r="M1" s="159"/>
      <c r="N1" s="20"/>
      <c r="O1" s="136" t="s">
        <v>21</v>
      </c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8"/>
      <c r="AB1" s="21"/>
      <c r="AC1" s="139" t="s">
        <v>19</v>
      </c>
      <c r="AD1" s="140"/>
      <c r="AE1" s="140"/>
      <c r="AF1" s="140"/>
      <c r="AG1" s="140"/>
      <c r="AH1" s="141"/>
      <c r="AI1" s="16"/>
      <c r="AJ1" s="16"/>
      <c r="AK1" s="16"/>
      <c r="AL1" s="16"/>
    </row>
    <row r="2" spans="1:35" s="17" customFormat="1" ht="35.25" customHeight="1">
      <c r="A2" s="45" t="s">
        <v>0</v>
      </c>
      <c r="B2" s="61" t="s">
        <v>28</v>
      </c>
      <c r="C2" s="62" t="s">
        <v>1</v>
      </c>
      <c r="D2" s="145" t="str">
        <f>IF(D35="","Bitte zuerst die 5 Mannschaftsnamen unten ab Zeile 35 eingeben","Spielpaarung")</f>
        <v>Spielpaarung</v>
      </c>
      <c r="E2" s="146"/>
      <c r="F2" s="147"/>
      <c r="G2" s="143" t="s">
        <v>5</v>
      </c>
      <c r="H2" s="144"/>
      <c r="I2" s="148" t="s">
        <v>6</v>
      </c>
      <c r="J2" s="149"/>
      <c r="K2" s="15"/>
      <c r="L2" s="150" t="s">
        <v>3</v>
      </c>
      <c r="M2" s="151"/>
      <c r="N2" s="23"/>
      <c r="O2" s="27" t="s">
        <v>7</v>
      </c>
      <c r="P2" s="27" t="s">
        <v>8</v>
      </c>
      <c r="Q2" s="27" t="s">
        <v>23</v>
      </c>
      <c r="R2" s="28" t="s">
        <v>14</v>
      </c>
      <c r="S2" s="29" t="s">
        <v>15</v>
      </c>
      <c r="T2" s="27" t="s">
        <v>3</v>
      </c>
      <c r="U2" s="28" t="s">
        <v>12</v>
      </c>
      <c r="V2" s="29" t="s">
        <v>13</v>
      </c>
      <c r="W2" s="27" t="s">
        <v>4</v>
      </c>
      <c r="X2" s="29" t="s">
        <v>16</v>
      </c>
      <c r="Y2" s="29" t="s">
        <v>17</v>
      </c>
      <c r="Z2" s="27" t="s">
        <v>9</v>
      </c>
      <c r="AA2" s="30" t="s">
        <v>18</v>
      </c>
      <c r="AB2" s="9"/>
      <c r="AC2" s="24" t="s">
        <v>7</v>
      </c>
      <c r="AD2" s="24" t="s">
        <v>8</v>
      </c>
      <c r="AE2" s="24" t="s">
        <v>23</v>
      </c>
      <c r="AF2" s="24" t="s">
        <v>3</v>
      </c>
      <c r="AG2" s="24" t="s">
        <v>4</v>
      </c>
      <c r="AH2" s="24" t="s">
        <v>9</v>
      </c>
      <c r="AI2" s="16"/>
    </row>
    <row r="3" spans="1:35" ht="12.75" customHeight="1">
      <c r="A3" s="59">
        <v>1</v>
      </c>
      <c r="B3" s="89" t="s">
        <v>78</v>
      </c>
      <c r="C3" s="89" t="s">
        <v>79</v>
      </c>
      <c r="D3" s="63" t="s">
        <v>54</v>
      </c>
      <c r="E3" s="87" t="s">
        <v>2</v>
      </c>
      <c r="F3" s="63" t="s">
        <v>69</v>
      </c>
      <c r="G3" s="73">
        <v>1</v>
      </c>
      <c r="H3" s="74">
        <v>3</v>
      </c>
      <c r="I3" s="75">
        <v>67</v>
      </c>
      <c r="J3" s="76">
        <v>88</v>
      </c>
      <c r="K3" s="7"/>
      <c r="L3" s="77">
        <f>IF($G3+$H3&lt;&gt;4,"",IF($G3&gt;$H3,2,IF($G3=$H3,1,0)))</f>
        <v>0</v>
      </c>
      <c r="M3" s="78">
        <f>IF($G3+$H3&lt;&gt;4,"",2-$L3)</f>
        <v>2</v>
      </c>
      <c r="N3" s="8">
        <f>IF(AND(G3&lt;&gt;"",H3&lt;&gt;"",G3+H3&lt;&gt;4),"!!!","")</f>
      </c>
      <c r="O3" s="14">
        <f>RANK(AA3,$AA$3:$AA$7)</f>
        <v>2</v>
      </c>
      <c r="P3" s="18" t="str">
        <f>D35</f>
        <v>MTV 48 Hildesheim II</v>
      </c>
      <c r="Q3" s="14">
        <f>(R3+S3)/2</f>
        <v>8</v>
      </c>
      <c r="R3" s="31">
        <f>SUMIF($D$3:$D$31,$P3,$L$3:$L$31)+SUMIF($F$3:$F$31,$P3,$M$3:$M$31)</f>
        <v>11</v>
      </c>
      <c r="S3" s="32">
        <f>SUMIF($D$3:$D$31,$P3,$M$3:$M$31)+SUMIF($F$3:$F$31,$P3,$L$3:$L$31)</f>
        <v>5</v>
      </c>
      <c r="T3" s="14" t="str">
        <f>R3&amp;" : "&amp;S3</f>
        <v>11 : 5</v>
      </c>
      <c r="U3" s="31">
        <f>SUMIF($D$3:$D$31,$P3,$G$3:$G$31)+SUMIF($F$3:$F$31,$P3,$H$3:$H$31)</f>
        <v>20</v>
      </c>
      <c r="V3" s="32">
        <f>SUMIF($D$3:$D$31,$P3,$H$3:$H$31)+SUMIF($F$3:$F$31,$P3,$G$3:$G$31)</f>
        <v>12</v>
      </c>
      <c r="W3" s="14" t="str">
        <f>U3&amp;" : "&amp;V3</f>
        <v>20 : 12</v>
      </c>
      <c r="X3" s="31">
        <f>SUMIF($D$3:$D$31,$P3,$I$3:$I$31)+SUMIF($F$3:$F$31,$P3,$J$3:$J$31)</f>
        <v>719</v>
      </c>
      <c r="Y3" s="32">
        <f>SUMIF($D$3:$D$31,$P3,$J$3:$J$31)+SUMIF($F$3:$F$31,$P3,$I$3:$I$31)</f>
        <v>637</v>
      </c>
      <c r="Z3" s="14" t="str">
        <f>X3&amp;" : "&amp;Y3</f>
        <v>719 : 637</v>
      </c>
      <c r="AA3" s="33">
        <f>R3*1000000000+(R3-S3)*10000000+(U3-V3)*10000+(X3-Y3)-ROW(P3)/100</f>
        <v>11060080081.97</v>
      </c>
      <c r="AB3" s="9"/>
      <c r="AC3" s="67">
        <v>1</v>
      </c>
      <c r="AD3" s="68" t="str">
        <f>VLOOKUP($AC3,$O$3:$P$7,2,FALSE)</f>
        <v>TSV Clauen/Soßmar</v>
      </c>
      <c r="AE3" s="67">
        <f>VLOOKUP($AC3,$O$3:$Z$7,3,FALSE)</f>
        <v>8</v>
      </c>
      <c r="AF3" s="67" t="str">
        <f>VLOOKUP($AC3,$O$3:$Z$7,6,FALSE)</f>
        <v>13 : 3</v>
      </c>
      <c r="AG3" s="67" t="str">
        <f>VLOOKUP($AC3,$O$3:$Z$7,9,FALSE)</f>
        <v>21 : 11</v>
      </c>
      <c r="AH3" s="67" t="str">
        <f>VLOOKUP($AC3,$O$3:$Z$7,12,FALSE)</f>
        <v>676 : 676</v>
      </c>
      <c r="AI3"/>
    </row>
    <row r="4" spans="1:35" ht="12.75" customHeight="1">
      <c r="A4" s="59">
        <v>2</v>
      </c>
      <c r="B4" s="89" t="s">
        <v>122</v>
      </c>
      <c r="C4" s="89" t="s">
        <v>123</v>
      </c>
      <c r="D4" s="63" t="s">
        <v>59</v>
      </c>
      <c r="E4" s="87" t="s">
        <v>2</v>
      </c>
      <c r="F4" s="63" t="s">
        <v>61</v>
      </c>
      <c r="G4" s="73">
        <v>3</v>
      </c>
      <c r="H4" s="74">
        <v>1</v>
      </c>
      <c r="I4" s="75">
        <v>96</v>
      </c>
      <c r="J4" s="76">
        <v>78</v>
      </c>
      <c r="K4" s="8"/>
      <c r="L4" s="77">
        <f>IF($G4+$H4&lt;&gt;4,"",IF($G4&gt;$H4,2,IF($G4=$H4,1,0)))</f>
        <v>2</v>
      </c>
      <c r="M4" s="78">
        <f>IF($G4+$H4&lt;&gt;4,"",2-$L4)</f>
        <v>0</v>
      </c>
      <c r="N4" s="8">
        <f>IF(AND(G4&lt;&gt;"",H4&lt;&gt;"",G4+H4&lt;&gt;4),"!!!","")</f>
      </c>
      <c r="O4" s="14">
        <f>RANK(AA4,$AA$3:$AA$7)</f>
        <v>1</v>
      </c>
      <c r="P4" s="18" t="str">
        <f>D36</f>
        <v>TSV Clauen/Soßmar</v>
      </c>
      <c r="Q4" s="14">
        <f>(R4+S4)/2</f>
        <v>8</v>
      </c>
      <c r="R4" s="31">
        <f>SUMIF($D$3:$D$31,$P4,$L$3:$L$31)+SUMIF($F$3:$F$31,$P4,$M$3:$M$31)</f>
        <v>13</v>
      </c>
      <c r="S4" s="32">
        <f>SUMIF($D$3:$D$31,$P4,$M$3:$M$31)+SUMIF($F$3:$F$31,$P4,$L$3:$L$31)</f>
        <v>3</v>
      </c>
      <c r="T4" s="14" t="str">
        <f>R4&amp;" : "&amp;S4</f>
        <v>13 : 3</v>
      </c>
      <c r="U4" s="31">
        <f>SUMIF($D$3:$D$31,$P4,$G$3:$G$31)+SUMIF($F$3:$F$31,$P4,$H$3:$H$31)</f>
        <v>21</v>
      </c>
      <c r="V4" s="32">
        <f>SUMIF($D$3:$D$31,$P4,$H$3:$H$31)+SUMIF($F$3:$F$31,$P4,$G$3:$G$31)</f>
        <v>11</v>
      </c>
      <c r="W4" s="14" t="str">
        <f>U4&amp;" : "&amp;V4</f>
        <v>21 : 11</v>
      </c>
      <c r="X4" s="31">
        <f>SUMIF($D$3:$D$31,$P4,$I$3:$I$31)+SUMIF($F$3:$F$31,$P4,$J$3:$J$31)</f>
        <v>676</v>
      </c>
      <c r="Y4" s="32">
        <f>SUMIF($D$3:$D$31,$P4,$J$3:$J$31)+SUMIF($F$3:$F$31,$P4,$I$3:$I$31)</f>
        <v>676</v>
      </c>
      <c r="Z4" s="14" t="str">
        <f>X4&amp;" : "&amp;Y4</f>
        <v>676 : 676</v>
      </c>
      <c r="AA4" s="33">
        <f>R4*1000000000+(R4-S4)*10000000+(U4-V4)*10000+(X4-Y4)-ROW(P4)/100</f>
        <v>13100099999.96</v>
      </c>
      <c r="AB4" s="9"/>
      <c r="AC4" s="67">
        <v>2</v>
      </c>
      <c r="AD4" s="68" t="str">
        <f>VLOOKUP($AC4,$O$3:$Z$7,2,FALSE)</f>
        <v>MTV 48 Hildesheim II</v>
      </c>
      <c r="AE4" s="67">
        <f>VLOOKUP($AC4,$O$3:$Z$7,3,FALSE)</f>
        <v>8</v>
      </c>
      <c r="AF4" s="67" t="str">
        <f>VLOOKUP($AC4,$O$3:$Z$7,6,FALSE)</f>
        <v>11 : 5</v>
      </c>
      <c r="AG4" s="67" t="str">
        <f>VLOOKUP($AC4,$O$3:$Z$7,9,FALSE)</f>
        <v>20 : 12</v>
      </c>
      <c r="AH4" s="67" t="str">
        <f>VLOOKUP($AC4,$O$3:$Z$7,12,FALSE)</f>
        <v>719 : 637</v>
      </c>
      <c r="AI4"/>
    </row>
    <row r="5" spans="1:35" ht="12.75" customHeight="1">
      <c r="A5" s="58"/>
      <c r="B5" s="48"/>
      <c r="C5" s="48"/>
      <c r="D5" s="64"/>
      <c r="E5" s="64"/>
      <c r="F5" s="64"/>
      <c r="G5" s="79"/>
      <c r="H5" s="80"/>
      <c r="I5" s="81"/>
      <c r="J5" s="82"/>
      <c r="K5" s="83"/>
      <c r="L5" s="79"/>
      <c r="M5" s="82"/>
      <c r="N5" s="34"/>
      <c r="O5" s="14">
        <f>RANK(AA5,$AA$3:$AA$7)</f>
        <v>3</v>
      </c>
      <c r="P5" s="18" t="str">
        <f>D37</f>
        <v>VfV Hildesheim</v>
      </c>
      <c r="Q5" s="14">
        <f>(R5+S5)/2</f>
        <v>8</v>
      </c>
      <c r="R5" s="31">
        <f>SUMIF($D$3:$D$31,$P5,$L$3:$L$31)+SUMIF($F$3:$F$31,$P5,$M$3:$M$31)</f>
        <v>8</v>
      </c>
      <c r="S5" s="32">
        <f>SUMIF($D$3:$D$31,$P5,$M$3:$M$31)+SUMIF($F$3:$F$31,$P5,$L$3:$L$31)</f>
        <v>8</v>
      </c>
      <c r="T5" s="14" t="str">
        <f>R5&amp;" : "&amp;S5</f>
        <v>8 : 8</v>
      </c>
      <c r="U5" s="31">
        <f>SUMIF($D$3:$D$31,$P5,$G$3:$G$31)+SUMIF($F$3:$F$31,$P5,$H$3:$H$31)</f>
        <v>15</v>
      </c>
      <c r="V5" s="32">
        <f>SUMIF($D$3:$D$31,$P5,$H$3:$H$31)+SUMIF($F$3:$F$31,$P5,$G$3:$G$31)</f>
        <v>17</v>
      </c>
      <c r="W5" s="14" t="str">
        <f>U5&amp;" : "&amp;V5</f>
        <v>15 : 17</v>
      </c>
      <c r="X5" s="31">
        <f>SUMIF($D$3:$D$31,$P5,$I$3:$I$31)+SUMIF($F$3:$F$31,$P5,$J$3:$J$31)</f>
        <v>707</v>
      </c>
      <c r="Y5" s="32">
        <f>SUMIF($D$3:$D$31,$P5,$J$3:$J$31)+SUMIF($F$3:$F$31,$P5,$I$3:$I$31)</f>
        <v>727</v>
      </c>
      <c r="Z5" s="14" t="str">
        <f>X5&amp;" : "&amp;Y5</f>
        <v>707 : 727</v>
      </c>
      <c r="AA5" s="33">
        <f>R5*1000000000+(R5-S5)*10000000+(U5-V5)*10000+(X5-Y5)-ROW(P5)/100</f>
        <v>7999979979.95</v>
      </c>
      <c r="AB5" s="9"/>
      <c r="AC5" s="67">
        <v>3</v>
      </c>
      <c r="AD5" s="68" t="str">
        <f>VLOOKUP($AC5,$O$3:$Z$7,2,FALSE)</f>
        <v>VfV Hildesheim</v>
      </c>
      <c r="AE5" s="67">
        <f>VLOOKUP($AC5,$O$3:$Z$7,3,FALSE)</f>
        <v>8</v>
      </c>
      <c r="AF5" s="67" t="str">
        <f>VLOOKUP($AC5,$O$3:$Z$7,6,FALSE)</f>
        <v>8 : 8</v>
      </c>
      <c r="AG5" s="67" t="str">
        <f>VLOOKUP($AC5,$O$3:$Z$7,9,FALSE)</f>
        <v>15 : 17</v>
      </c>
      <c r="AH5" s="67" t="str">
        <f>VLOOKUP($AC5,$O$3:$Z$7,12,FALSE)</f>
        <v>707 : 727</v>
      </c>
      <c r="AI5"/>
    </row>
    <row r="6" spans="1:35" ht="12.75" customHeight="1">
      <c r="A6" s="59">
        <v>3</v>
      </c>
      <c r="B6" s="89" t="s">
        <v>82</v>
      </c>
      <c r="C6" s="89" t="s">
        <v>83</v>
      </c>
      <c r="D6" s="63" t="s">
        <v>60</v>
      </c>
      <c r="E6" s="87" t="s">
        <v>2</v>
      </c>
      <c r="F6" s="63" t="s">
        <v>54</v>
      </c>
      <c r="G6" s="73">
        <v>1</v>
      </c>
      <c r="H6" s="74">
        <v>3</v>
      </c>
      <c r="I6" s="75">
        <v>92</v>
      </c>
      <c r="J6" s="76">
        <v>93</v>
      </c>
      <c r="K6" s="7"/>
      <c r="L6" s="77">
        <f>IF($G6+$H6&lt;&gt;4,"",IF($G6&gt;$H6,2,IF($G6=$H6,1,0)))</f>
        <v>0</v>
      </c>
      <c r="M6" s="78">
        <f>IF($G6+$H6&lt;&gt;4,"",2-$L6)</f>
        <v>2</v>
      </c>
      <c r="N6" s="8">
        <f>IF(AND(G6&lt;&gt;"",H6&lt;&gt;"",G6+H6&lt;&gt;4),"!!!","")</f>
      </c>
      <c r="O6" s="14">
        <f>RANK(AA6,$AA$3:$AA$7)</f>
        <v>4</v>
      </c>
      <c r="P6" s="18" t="str">
        <f>D38</f>
        <v>MTV Bledeln</v>
      </c>
      <c r="Q6" s="14">
        <f>(R6+S6)/2</f>
        <v>8</v>
      </c>
      <c r="R6" s="31">
        <f>SUMIF($D$3:$D$31,$P6,$L$3:$L$31)+SUMIF($F$3:$F$31,$P6,$M$3:$M$31)</f>
        <v>5</v>
      </c>
      <c r="S6" s="32">
        <f>SUMIF($D$3:$D$31,$P6,$M$3:$M$31)+SUMIF($F$3:$F$31,$P6,$L$3:$L$31)</f>
        <v>11</v>
      </c>
      <c r="T6" s="14" t="str">
        <f>R6&amp;" : "&amp;S6</f>
        <v>5 : 11</v>
      </c>
      <c r="U6" s="31">
        <f>SUMIF($D$3:$D$31,$P6,$G$3:$G$31)+SUMIF($F$3:$F$31,$P6,$H$3:$H$31)</f>
        <v>13</v>
      </c>
      <c r="V6" s="32">
        <f>SUMIF($D$3:$D$31,$P6,$H$3:$H$31)+SUMIF($F$3:$F$31,$P6,$G$3:$G$31)</f>
        <v>19</v>
      </c>
      <c r="W6" s="14" t="str">
        <f>U6&amp;" : "&amp;V6</f>
        <v>13 : 19</v>
      </c>
      <c r="X6" s="31">
        <f>SUMIF($D$3:$D$31,$P6,$I$3:$I$31)+SUMIF($F$3:$F$31,$P6,$J$3:$J$31)</f>
        <v>714</v>
      </c>
      <c r="Y6" s="32">
        <f>SUMIF($D$3:$D$31,$P6,$J$3:$J$31)+SUMIF($F$3:$F$31,$P6,$I$3:$I$31)</f>
        <v>666</v>
      </c>
      <c r="Z6" s="14" t="str">
        <f>X6&amp;" : "&amp;Y6</f>
        <v>714 : 666</v>
      </c>
      <c r="AA6" s="33">
        <f>R6*1000000000+(R6-S6)*10000000+(U6-V6)*10000+(X6-Y6)-ROW(P6)/100</f>
        <v>4939940047.94</v>
      </c>
      <c r="AB6" s="9"/>
      <c r="AC6" s="67">
        <v>4</v>
      </c>
      <c r="AD6" s="68" t="str">
        <f>VLOOKUP($AC6,$O$3:$Z$7,2,FALSE)</f>
        <v>MTV Bledeln</v>
      </c>
      <c r="AE6" s="67">
        <f>VLOOKUP($AC6,$O$3:$Z$7,3,FALSE)</f>
        <v>8</v>
      </c>
      <c r="AF6" s="67" t="str">
        <f>VLOOKUP($AC6,$O$3:$Z$7,6,FALSE)</f>
        <v>5 : 11</v>
      </c>
      <c r="AG6" s="67" t="str">
        <f>VLOOKUP($AC6,$O$3:$Z$7,9,FALSE)</f>
        <v>13 : 19</v>
      </c>
      <c r="AH6" s="67" t="str">
        <f>VLOOKUP($AC6,$O$3:$Z$7,12,FALSE)</f>
        <v>714 : 666</v>
      </c>
      <c r="AI6"/>
    </row>
    <row r="7" spans="1:35" ht="12.75" customHeight="1">
      <c r="A7" s="59">
        <v>4</v>
      </c>
      <c r="B7" s="89" t="s">
        <v>103</v>
      </c>
      <c r="C7" s="89" t="s">
        <v>104</v>
      </c>
      <c r="D7" s="63" t="s">
        <v>69</v>
      </c>
      <c r="E7" s="87" t="s">
        <v>2</v>
      </c>
      <c r="F7" s="63" t="s">
        <v>59</v>
      </c>
      <c r="G7" s="73">
        <v>4</v>
      </c>
      <c r="H7" s="74">
        <v>0</v>
      </c>
      <c r="I7" s="75">
        <v>100</v>
      </c>
      <c r="J7" s="76">
        <v>79</v>
      </c>
      <c r="K7" s="8"/>
      <c r="L7" s="77">
        <f>IF($G7+$H7&lt;&gt;4,"",IF($G7&gt;$H7,2,IF($G7=$H7,1,0)))</f>
        <v>2</v>
      </c>
      <c r="M7" s="78">
        <f>IF($G7+$H7&lt;&gt;4,"",2-$L7)</f>
        <v>0</v>
      </c>
      <c r="N7" s="8">
        <f>IF(AND(G7&lt;&gt;"",H7&lt;&gt;"",G7+H7&lt;&gt;4),"!!!","")</f>
      </c>
      <c r="O7" s="14">
        <f>RANK(AA7,$AA$3:$AA$7)</f>
        <v>5</v>
      </c>
      <c r="P7" s="18" t="str">
        <f>D39</f>
        <v>MTV Bodenburg</v>
      </c>
      <c r="Q7" s="14">
        <f>(R7+S7)/2</f>
        <v>8</v>
      </c>
      <c r="R7" s="31">
        <f>SUMIF($D$3:$D$31,$P7,$L$3:$L$31)+SUMIF($F$3:$F$31,$P7,$M$3:$M$31)</f>
        <v>3</v>
      </c>
      <c r="S7" s="32">
        <f>SUMIF($D$3:$D$31,$P7,$M$3:$M$31)+SUMIF($F$3:$F$31,$P7,$L$3:$L$31)</f>
        <v>13</v>
      </c>
      <c r="T7" s="14" t="str">
        <f>R7&amp;" : "&amp;S7</f>
        <v>3 : 13</v>
      </c>
      <c r="U7" s="31">
        <f>SUMIF($D$3:$D$31,$P7,$G$3:$G$31)+SUMIF($F$3:$F$31,$P7,$H$3:$H$31)</f>
        <v>11</v>
      </c>
      <c r="V7" s="32">
        <f>SUMIF($D$3:$D$31,$P7,$H$3:$H$31)+SUMIF($F$3:$F$31,$P7,$G$3:$G$31)</f>
        <v>21</v>
      </c>
      <c r="W7" s="14" t="str">
        <f>U7&amp;" : "&amp;V7</f>
        <v>11 : 21</v>
      </c>
      <c r="X7" s="31">
        <f>SUMIF($D$3:$D$31,$P7,$I$3:$I$31)+SUMIF($F$3:$F$31,$P7,$J$3:$J$31)</f>
        <v>652</v>
      </c>
      <c r="Y7" s="32">
        <f>SUMIF($D$3:$D$31,$P7,$J$3:$J$31)+SUMIF($F$3:$F$31,$P7,$I$3:$I$31)</f>
        <v>762</v>
      </c>
      <c r="Z7" s="14" t="str">
        <f>X7&amp;" : "&amp;Y7</f>
        <v>652 : 762</v>
      </c>
      <c r="AA7" s="33">
        <f>R7*1000000000+(R7-S7)*10000000+(U7-V7)*10000+(X7-Y7)-ROW(P7)/100</f>
        <v>2899899889.93</v>
      </c>
      <c r="AB7" s="9"/>
      <c r="AC7" s="67">
        <v>5</v>
      </c>
      <c r="AD7" s="68" t="str">
        <f>VLOOKUP($AC7,$O$3:$Z$7,2,FALSE)</f>
        <v>MTV Bodenburg</v>
      </c>
      <c r="AE7" s="67">
        <f>VLOOKUP($AC7,$O$3:$Z$7,3,FALSE)</f>
        <v>8</v>
      </c>
      <c r="AF7" s="67" t="str">
        <f>VLOOKUP($AC7,$O$3:$Z$7,6,FALSE)</f>
        <v>3 : 13</v>
      </c>
      <c r="AG7" s="67" t="str">
        <f>VLOOKUP($AC7,$O$3:$Z$7,9,FALSE)</f>
        <v>11 : 21</v>
      </c>
      <c r="AH7" s="67" t="str">
        <f>VLOOKUP($AC7,$O$3:$Z$7,12,FALSE)</f>
        <v>652 : 762</v>
      </c>
      <c r="AI7"/>
    </row>
    <row r="8" spans="1:35" ht="12.75" customHeight="1">
      <c r="A8" s="58"/>
      <c r="B8" s="48"/>
      <c r="C8" s="48"/>
      <c r="D8" s="64"/>
      <c r="E8" s="64"/>
      <c r="F8" s="64"/>
      <c r="G8" s="79"/>
      <c r="H8" s="80"/>
      <c r="I8" s="81"/>
      <c r="J8" s="82"/>
      <c r="K8" s="83"/>
      <c r="L8" s="79"/>
      <c r="M8" s="82"/>
      <c r="N8" s="34"/>
      <c r="O8" s="12"/>
      <c r="P8" s="12"/>
      <c r="Q8" s="12"/>
      <c r="R8" s="12"/>
      <c r="S8" s="12"/>
      <c r="T8" s="12"/>
      <c r="U8" s="12"/>
      <c r="V8" s="12"/>
      <c r="W8" s="12"/>
      <c r="X8" s="9"/>
      <c r="Y8" s="9"/>
      <c r="Z8" s="9"/>
      <c r="AA8" s="9"/>
      <c r="AB8" s="9"/>
      <c r="AC8" s="25"/>
      <c r="AI8"/>
    </row>
    <row r="9" spans="1:34" ht="12.75" customHeight="1">
      <c r="A9" s="59">
        <v>5</v>
      </c>
      <c r="B9" s="89" t="s">
        <v>78</v>
      </c>
      <c r="C9" s="89" t="s">
        <v>84</v>
      </c>
      <c r="D9" s="63" t="s">
        <v>54</v>
      </c>
      <c r="E9" s="87" t="s">
        <v>2</v>
      </c>
      <c r="F9" s="63" t="s">
        <v>59</v>
      </c>
      <c r="G9" s="73">
        <v>3</v>
      </c>
      <c r="H9" s="74">
        <v>1</v>
      </c>
      <c r="I9" s="75">
        <v>92</v>
      </c>
      <c r="J9" s="76">
        <v>79</v>
      </c>
      <c r="K9" s="7"/>
      <c r="L9" s="77">
        <f>IF($G9+$H9&lt;&gt;4,"",IF($G9&gt;$H9,2,IF($G9=$H9,1,0)))</f>
        <v>2</v>
      </c>
      <c r="M9" s="78">
        <f>IF($G9+$H9&lt;&gt;4,"",2-$L9)</f>
        <v>0</v>
      </c>
      <c r="N9" s="8">
        <f>IF(AND(G9&lt;&gt;"",H9&lt;&gt;"",G9+H9&lt;&gt;4),"!!!","")</f>
      </c>
      <c r="O9" s="12"/>
      <c r="P9" s="12"/>
      <c r="Q9" s="12"/>
      <c r="R9" s="12"/>
      <c r="S9" s="12"/>
      <c r="T9" s="12"/>
      <c r="U9" s="12"/>
      <c r="V9" s="12"/>
      <c r="W9" s="12"/>
      <c r="X9" s="9"/>
      <c r="Y9" s="9"/>
      <c r="Z9" s="9"/>
      <c r="AA9" s="9"/>
      <c r="AB9" s="9"/>
      <c r="AC9" s="112" t="s">
        <v>10</v>
      </c>
      <c r="AD9" s="113"/>
      <c r="AE9" s="113"/>
      <c r="AF9" s="108">
        <f>SUM(R$3:S7)/2</f>
        <v>40</v>
      </c>
      <c r="AG9" s="108">
        <f>SUM(U$3:V7)/2</f>
        <v>80</v>
      </c>
      <c r="AH9" s="108">
        <f>SUM(X$3:Y7)/2</f>
        <v>3468</v>
      </c>
    </row>
    <row r="10" spans="1:29" ht="12.75" customHeight="1">
      <c r="A10" s="59">
        <v>6</v>
      </c>
      <c r="B10" s="89" t="s">
        <v>113</v>
      </c>
      <c r="C10" s="89" t="s">
        <v>124</v>
      </c>
      <c r="D10" s="63" t="s">
        <v>61</v>
      </c>
      <c r="E10" s="87" t="s">
        <v>2</v>
      </c>
      <c r="F10" s="63" t="s">
        <v>60</v>
      </c>
      <c r="G10" s="73">
        <v>4</v>
      </c>
      <c r="H10" s="74">
        <v>0</v>
      </c>
      <c r="I10" s="75">
        <v>100</v>
      </c>
      <c r="J10" s="76">
        <v>84</v>
      </c>
      <c r="K10" s="8"/>
      <c r="L10" s="77">
        <f>IF($G10+$H10&lt;&gt;4,"",IF($G10&gt;$H10,2,IF($G10=$H10,1,0)))</f>
        <v>2</v>
      </c>
      <c r="M10" s="78">
        <f>IF($G10+$H10&lt;&gt;4,"",2-$L10)</f>
        <v>0</v>
      </c>
      <c r="N10" s="8">
        <f>IF(AND(G10&lt;&gt;"",H10&lt;&gt;"",G10+H10&lt;&gt;4),"!!!","")</f>
      </c>
      <c r="O10" s="12"/>
      <c r="P10" s="12"/>
      <c r="Q10" s="12"/>
      <c r="R10" s="12"/>
      <c r="S10" s="12"/>
      <c r="T10" s="12"/>
      <c r="U10" s="12"/>
      <c r="V10" s="12"/>
      <c r="W10" s="12"/>
      <c r="X10" s="9"/>
      <c r="Y10" s="9"/>
      <c r="Z10" s="9"/>
      <c r="AA10" s="9"/>
      <c r="AB10" s="9"/>
      <c r="AC10" s="25"/>
    </row>
    <row r="11" spans="1:28" ht="12.75" customHeight="1">
      <c r="A11" s="58"/>
      <c r="B11" s="48"/>
      <c r="C11" s="48"/>
      <c r="D11" s="64"/>
      <c r="E11" s="64"/>
      <c r="F11" s="64"/>
      <c r="G11" s="79"/>
      <c r="H11" s="80"/>
      <c r="I11" s="81"/>
      <c r="J11" s="82"/>
      <c r="K11" s="83"/>
      <c r="L11" s="79"/>
      <c r="M11" s="82"/>
      <c r="N11" s="34"/>
      <c r="O11" s="12"/>
      <c r="P11" s="12"/>
      <c r="Q11" s="12"/>
      <c r="R11" s="12"/>
      <c r="S11" s="12"/>
      <c r="T11" s="12"/>
      <c r="U11" s="12"/>
      <c r="V11" s="12"/>
      <c r="W11" s="12"/>
      <c r="X11" s="9"/>
      <c r="Y11" s="9"/>
      <c r="Z11" s="9"/>
      <c r="AA11" s="9"/>
      <c r="AB11" s="9"/>
    </row>
    <row r="12" spans="1:28" ht="12.75" customHeight="1">
      <c r="A12" s="59">
        <v>7</v>
      </c>
      <c r="B12" s="89" t="s">
        <v>103</v>
      </c>
      <c r="C12" s="89" t="s">
        <v>107</v>
      </c>
      <c r="D12" s="63" t="s">
        <v>69</v>
      </c>
      <c r="E12" s="87" t="s">
        <v>2</v>
      </c>
      <c r="F12" s="63" t="s">
        <v>61</v>
      </c>
      <c r="G12" s="73">
        <v>3</v>
      </c>
      <c r="H12" s="74">
        <v>1</v>
      </c>
      <c r="I12" s="75">
        <v>100</v>
      </c>
      <c r="J12" s="76">
        <v>84</v>
      </c>
      <c r="K12" s="7"/>
      <c r="L12" s="77">
        <f>IF($G12+$H12&lt;&gt;4,"",IF($G12&gt;$H12,2,IF($G12=$H12,1,0)))</f>
        <v>2</v>
      </c>
      <c r="M12" s="78">
        <f>IF($G12+$H12&lt;&gt;4,"",2-$L12)</f>
        <v>0</v>
      </c>
      <c r="N12" s="8">
        <f>IF(AND(G12&lt;&gt;"",H12&lt;&gt;"",G12+H12&lt;&gt;4),"!!!","")</f>
      </c>
      <c r="O12" s="12"/>
      <c r="P12" s="12"/>
      <c r="Q12" s="12"/>
      <c r="R12" s="12"/>
      <c r="S12" s="12"/>
      <c r="T12" s="12"/>
      <c r="U12" s="12"/>
      <c r="V12" s="12"/>
      <c r="W12" s="12"/>
      <c r="X12" s="9"/>
      <c r="Y12" s="9"/>
      <c r="Z12" s="9"/>
      <c r="AA12" s="9"/>
      <c r="AB12" s="9"/>
    </row>
    <row r="13" spans="1:28" ht="12.75" customHeight="1">
      <c r="A13" s="59">
        <v>8</v>
      </c>
      <c r="B13" s="89" t="s">
        <v>122</v>
      </c>
      <c r="C13" s="89" t="s">
        <v>107</v>
      </c>
      <c r="D13" s="63" t="s">
        <v>59</v>
      </c>
      <c r="E13" s="87" t="s">
        <v>2</v>
      </c>
      <c r="F13" s="63" t="s">
        <v>60</v>
      </c>
      <c r="G13" s="73">
        <v>3</v>
      </c>
      <c r="H13" s="74">
        <v>1</v>
      </c>
      <c r="I13" s="75">
        <v>94</v>
      </c>
      <c r="J13" s="76">
        <v>88</v>
      </c>
      <c r="K13" s="8"/>
      <c r="L13" s="77">
        <f>IF($G13+$H13&lt;&gt;4,"",IF($G13&gt;$H13,2,IF($G13=$H13,1,0)))</f>
        <v>2</v>
      </c>
      <c r="M13" s="78">
        <f>IF($G13+$H13&lt;&gt;4,"",2-$L13)</f>
        <v>0</v>
      </c>
      <c r="N13" s="8">
        <f>IF(AND(G13&lt;&gt;"",H13&lt;&gt;"",G13+H13&lt;&gt;4),"!!!","")</f>
      </c>
      <c r="O13" s="12"/>
      <c r="P13" s="12"/>
      <c r="Q13" s="12"/>
      <c r="R13" s="12"/>
      <c r="S13" s="12"/>
      <c r="T13" s="12"/>
      <c r="U13" s="12"/>
      <c r="V13" s="12"/>
      <c r="W13" s="12"/>
      <c r="X13" s="9"/>
      <c r="Y13" s="9"/>
      <c r="Z13" s="9"/>
      <c r="AA13" s="9"/>
      <c r="AB13" s="9"/>
    </row>
    <row r="14" spans="1:28" ht="12.75" customHeight="1">
      <c r="A14" s="58"/>
      <c r="B14" s="48"/>
      <c r="C14" s="48"/>
      <c r="D14" s="64"/>
      <c r="E14" s="64"/>
      <c r="F14" s="64"/>
      <c r="G14" s="79"/>
      <c r="H14" s="80"/>
      <c r="I14" s="81"/>
      <c r="J14" s="82"/>
      <c r="K14" s="83"/>
      <c r="L14" s="79"/>
      <c r="M14" s="82"/>
      <c r="N14" s="34"/>
      <c r="O14" s="12"/>
      <c r="P14" s="12"/>
      <c r="Q14" s="12"/>
      <c r="R14" s="12"/>
      <c r="S14" s="12"/>
      <c r="T14" s="12"/>
      <c r="U14" s="12"/>
      <c r="V14" s="12"/>
      <c r="W14" s="12"/>
      <c r="X14" s="9"/>
      <c r="Y14" s="9"/>
      <c r="Z14" s="9"/>
      <c r="AA14" s="9"/>
      <c r="AB14" s="9"/>
    </row>
    <row r="15" spans="1:28" ht="12.75" customHeight="1">
      <c r="A15" s="59">
        <v>9</v>
      </c>
      <c r="B15" s="89" t="s">
        <v>82</v>
      </c>
      <c r="C15" s="89" t="s">
        <v>89</v>
      </c>
      <c r="D15" s="63" t="s">
        <v>60</v>
      </c>
      <c r="E15" s="87" t="s">
        <v>2</v>
      </c>
      <c r="F15" s="63" t="s">
        <v>69</v>
      </c>
      <c r="G15" s="73">
        <v>4</v>
      </c>
      <c r="H15" s="74">
        <v>0</v>
      </c>
      <c r="I15" s="75">
        <v>100</v>
      </c>
      <c r="J15" s="76">
        <v>0</v>
      </c>
      <c r="K15" s="7"/>
      <c r="L15" s="77">
        <f>IF($G15+$H15&lt;&gt;4,"",IF($G15&gt;$H15,2,IF($G15=$H15,1,0)))</f>
        <v>2</v>
      </c>
      <c r="M15" s="78">
        <f>IF($G15+$H15&lt;&gt;4,"",2-$L15)</f>
        <v>0</v>
      </c>
      <c r="N15" s="8">
        <f>IF(AND(G15&lt;&gt;"",H15&lt;&gt;"",G15+H15&lt;&gt;4),"!!!","")</f>
      </c>
      <c r="O15" s="12"/>
      <c r="P15" s="12"/>
      <c r="Q15" s="12"/>
      <c r="R15" s="12"/>
      <c r="S15" s="12"/>
      <c r="T15" s="12"/>
      <c r="U15" s="12"/>
      <c r="V15" s="12"/>
      <c r="W15" s="12"/>
      <c r="X15" s="9"/>
      <c r="Y15" s="9"/>
      <c r="Z15" s="9"/>
      <c r="AA15" s="9"/>
      <c r="AB15" s="9"/>
    </row>
    <row r="16" spans="1:28" ht="12.75" customHeight="1">
      <c r="A16" s="59">
        <v>10</v>
      </c>
      <c r="B16" s="89" t="s">
        <v>113</v>
      </c>
      <c r="C16" s="89" t="s">
        <v>89</v>
      </c>
      <c r="D16" s="63" t="s">
        <v>61</v>
      </c>
      <c r="E16" s="87" t="s">
        <v>2</v>
      </c>
      <c r="F16" s="63" t="s">
        <v>54</v>
      </c>
      <c r="G16" s="73">
        <v>0</v>
      </c>
      <c r="H16" s="74">
        <v>4</v>
      </c>
      <c r="I16" s="75">
        <v>60</v>
      </c>
      <c r="J16" s="76">
        <v>100</v>
      </c>
      <c r="K16" s="8"/>
      <c r="L16" s="77">
        <f>IF($G16+$H16&lt;&gt;4,"",IF($G16&gt;$H16,2,IF($G16=$H16,1,0)))</f>
        <v>0</v>
      </c>
      <c r="M16" s="78">
        <f>IF($G16+$H16&lt;&gt;4,"",2-$L16)</f>
        <v>2</v>
      </c>
      <c r="N16" s="8">
        <f>IF(AND(G16&lt;&gt;"",H16&lt;&gt;"",G16+H16&lt;&gt;4),"!!!","")</f>
      </c>
      <c r="O16" s="12"/>
      <c r="P16" s="12"/>
      <c r="Q16" s="12"/>
      <c r="R16" s="12"/>
      <c r="S16" s="12"/>
      <c r="T16" s="12"/>
      <c r="U16" s="12"/>
      <c r="V16" s="12"/>
      <c r="W16" s="12"/>
      <c r="X16" s="9"/>
      <c r="Y16" s="9"/>
      <c r="Z16" s="9"/>
      <c r="AA16" s="9"/>
      <c r="AB16" s="9"/>
    </row>
    <row r="17" spans="1:28" ht="12.75" customHeight="1">
      <c r="A17" s="58"/>
      <c r="B17" s="48"/>
      <c r="C17" s="48"/>
      <c r="D17" s="64"/>
      <c r="E17" s="64"/>
      <c r="F17" s="64"/>
      <c r="G17" s="79"/>
      <c r="H17" s="80"/>
      <c r="I17" s="81"/>
      <c r="J17" s="82"/>
      <c r="K17" s="83"/>
      <c r="L17" s="79"/>
      <c r="M17" s="82"/>
      <c r="N17" s="34"/>
      <c r="O17" s="12"/>
      <c r="P17" s="12"/>
      <c r="Q17" s="12"/>
      <c r="R17" s="12"/>
      <c r="S17" s="12"/>
      <c r="T17" s="12"/>
      <c r="U17" s="12"/>
      <c r="V17" s="12"/>
      <c r="W17" s="12"/>
      <c r="X17" s="9"/>
      <c r="Y17" s="9"/>
      <c r="Z17" s="9"/>
      <c r="AA17" s="9"/>
      <c r="AB17" s="9"/>
    </row>
    <row r="18" spans="1:28" ht="12.75" customHeight="1">
      <c r="A18" s="59">
        <v>11</v>
      </c>
      <c r="B18" s="89" t="s">
        <v>103</v>
      </c>
      <c r="C18" s="89" t="s">
        <v>109</v>
      </c>
      <c r="D18" s="63" t="s">
        <v>69</v>
      </c>
      <c r="E18" s="87" t="s">
        <v>2</v>
      </c>
      <c r="F18" s="63" t="s">
        <v>54</v>
      </c>
      <c r="G18" s="73">
        <v>3</v>
      </c>
      <c r="H18" s="74">
        <v>1</v>
      </c>
      <c r="I18" s="75">
        <v>97</v>
      </c>
      <c r="J18" s="76">
        <v>78</v>
      </c>
      <c r="K18" s="7"/>
      <c r="L18" s="77">
        <f>IF($G18+$H18&lt;&gt;4,"",IF($G18&gt;$H18,2,IF($G18=$H18,1,0)))</f>
        <v>2</v>
      </c>
      <c r="M18" s="78">
        <f>IF($G18+$H18&lt;&gt;4,"",2-$L18)</f>
        <v>0</v>
      </c>
      <c r="N18" s="8">
        <f>IF(AND(G18&lt;&gt;"",H18&lt;&gt;"",G18+H18&lt;&gt;4),"!!!","")</f>
      </c>
      <c r="O18" s="12"/>
      <c r="P18" s="12"/>
      <c r="Q18" s="12"/>
      <c r="R18" s="12"/>
      <c r="S18" s="12"/>
      <c r="T18" s="12"/>
      <c r="U18" s="12"/>
      <c r="V18" s="12"/>
      <c r="W18" s="12"/>
      <c r="X18" s="9"/>
      <c r="Y18" s="9"/>
      <c r="Z18" s="9"/>
      <c r="AA18" s="9"/>
      <c r="AB18" s="9"/>
    </row>
    <row r="19" spans="1:28" ht="12.75" customHeight="1">
      <c r="A19" s="59">
        <v>12</v>
      </c>
      <c r="B19" s="89" t="s">
        <v>113</v>
      </c>
      <c r="C19" s="89" t="s">
        <v>91</v>
      </c>
      <c r="D19" s="63" t="s">
        <v>61</v>
      </c>
      <c r="E19" s="87" t="s">
        <v>2</v>
      </c>
      <c r="F19" s="63" t="s">
        <v>59</v>
      </c>
      <c r="G19" s="73">
        <v>2</v>
      </c>
      <c r="H19" s="74">
        <v>2</v>
      </c>
      <c r="I19" s="75">
        <v>88</v>
      </c>
      <c r="J19" s="76">
        <v>89</v>
      </c>
      <c r="K19" s="8"/>
      <c r="L19" s="77">
        <f>IF($G19+$H19&lt;&gt;4,"",IF($G19&gt;$H19,2,IF($G19=$H19,1,0)))</f>
        <v>1</v>
      </c>
      <c r="M19" s="78">
        <f>IF($G19+$H19&lt;&gt;4,"",2-$L19)</f>
        <v>1</v>
      </c>
      <c r="N19" s="8">
        <f>IF(AND(G19&lt;&gt;"",H19&lt;&gt;"",G19+H19&lt;&gt;4),"!!!","")</f>
      </c>
      <c r="O19" s="12"/>
      <c r="P19" s="12"/>
      <c r="Q19" s="12"/>
      <c r="R19" s="12"/>
      <c r="S19" s="12"/>
      <c r="T19" s="12"/>
      <c r="U19" s="12"/>
      <c r="V19" s="12"/>
      <c r="W19" s="12"/>
      <c r="X19" s="9"/>
      <c r="Y19" s="9"/>
      <c r="Z19" s="9"/>
      <c r="AA19" s="9"/>
      <c r="AB19" s="9"/>
    </row>
    <row r="20" spans="1:28" ht="12.75" customHeight="1">
      <c r="A20" s="58"/>
      <c r="B20" s="48"/>
      <c r="C20" s="48"/>
      <c r="D20" s="64"/>
      <c r="E20" s="64"/>
      <c r="F20" s="64"/>
      <c r="G20" s="79"/>
      <c r="H20" s="80"/>
      <c r="I20" s="81"/>
      <c r="J20" s="82"/>
      <c r="K20" s="83"/>
      <c r="L20" s="79"/>
      <c r="M20" s="82"/>
      <c r="N20" s="34"/>
      <c r="O20" s="12"/>
      <c r="P20" s="12"/>
      <c r="Q20" s="12"/>
      <c r="R20" s="12"/>
      <c r="S20" s="12"/>
      <c r="T20" s="12"/>
      <c r="U20" s="12"/>
      <c r="V20" s="12"/>
      <c r="W20" s="12"/>
      <c r="X20" s="9"/>
      <c r="Y20" s="9"/>
      <c r="Z20" s="9"/>
      <c r="AA20" s="9"/>
      <c r="AB20" s="9"/>
    </row>
    <row r="21" spans="1:14" ht="12.75" customHeight="1">
      <c r="A21" s="59">
        <v>13</v>
      </c>
      <c r="B21" s="89" t="s">
        <v>78</v>
      </c>
      <c r="C21" s="89" t="s">
        <v>92</v>
      </c>
      <c r="D21" s="63" t="s">
        <v>54</v>
      </c>
      <c r="E21" s="87" t="s">
        <v>2</v>
      </c>
      <c r="F21" s="63" t="s">
        <v>60</v>
      </c>
      <c r="G21" s="73">
        <v>3</v>
      </c>
      <c r="H21" s="74">
        <v>1</v>
      </c>
      <c r="I21" s="75">
        <v>97</v>
      </c>
      <c r="J21" s="76">
        <v>82</v>
      </c>
      <c r="K21" s="7"/>
      <c r="L21" s="77">
        <f>IF($G21+$H21&lt;&gt;4,"",IF($G21&gt;$H21,2,IF($G21=$H21,1,0)))</f>
        <v>2</v>
      </c>
      <c r="M21" s="78">
        <f>IF($G21+$H21&lt;&gt;4,"",2-$L21)</f>
        <v>0</v>
      </c>
      <c r="N21" s="8">
        <f>IF(AND(G21&lt;&gt;"",H21&lt;&gt;"",G21+H21&lt;&gt;4),"!!!","")</f>
      </c>
    </row>
    <row r="22" spans="1:34" ht="12.75" customHeight="1">
      <c r="A22" s="59">
        <v>14</v>
      </c>
      <c r="B22" s="89" t="s">
        <v>122</v>
      </c>
      <c r="C22" s="89" t="s">
        <v>125</v>
      </c>
      <c r="D22" s="63" t="s">
        <v>59</v>
      </c>
      <c r="E22" s="87" t="s">
        <v>2</v>
      </c>
      <c r="F22" s="63" t="s">
        <v>69</v>
      </c>
      <c r="G22" s="73">
        <v>1</v>
      </c>
      <c r="H22" s="74">
        <v>3</v>
      </c>
      <c r="I22" s="75">
        <v>96</v>
      </c>
      <c r="J22" s="76">
        <v>99</v>
      </c>
      <c r="K22" s="8"/>
      <c r="L22" s="77">
        <f>IF($G22+$H22&lt;&gt;4,"",IF($G22&gt;$H22,2,IF($G22=$H22,1,0)))</f>
        <v>0</v>
      </c>
      <c r="M22" s="78">
        <f>IF($G22+$H22&lt;&gt;4,"",2-$L22)</f>
        <v>2</v>
      </c>
      <c r="N22" s="8">
        <f>IF(AND(G22&lt;&gt;"",H22&lt;&gt;"",G22+H22&lt;&gt;4),"!!!","")</f>
      </c>
      <c r="O22" s="13"/>
      <c r="P22" s="13"/>
      <c r="Q22" s="13"/>
      <c r="R22" s="13"/>
      <c r="S22" s="13"/>
      <c r="T22" s="13"/>
      <c r="U22" s="13"/>
      <c r="V22" s="13"/>
      <c r="W22" s="13"/>
      <c r="X22" s="10"/>
      <c r="Y22" s="10"/>
      <c r="Z22" s="10"/>
      <c r="AA22" s="10"/>
      <c r="AB22" s="10"/>
      <c r="AC22" s="3"/>
      <c r="AD22" s="3"/>
      <c r="AE22" s="3"/>
      <c r="AF22" s="3"/>
      <c r="AG22" s="3"/>
      <c r="AH22" s="3"/>
    </row>
    <row r="23" spans="1:14" ht="12.75" customHeight="1">
      <c r="A23" s="58"/>
      <c r="B23" s="48"/>
      <c r="C23" s="48"/>
      <c r="D23" s="64"/>
      <c r="E23" s="64"/>
      <c r="F23" s="64"/>
      <c r="G23" s="79"/>
      <c r="H23" s="80"/>
      <c r="I23" s="81"/>
      <c r="J23" s="82"/>
      <c r="K23" s="83"/>
      <c r="L23" s="79"/>
      <c r="M23" s="82"/>
      <c r="N23" s="34"/>
    </row>
    <row r="24" spans="1:14" ht="12.75" customHeight="1">
      <c r="A24" s="59">
        <v>15</v>
      </c>
      <c r="B24" s="89" t="s">
        <v>122</v>
      </c>
      <c r="C24" s="89" t="s">
        <v>126</v>
      </c>
      <c r="D24" s="63" t="s">
        <v>59</v>
      </c>
      <c r="E24" s="87" t="s">
        <v>2</v>
      </c>
      <c r="F24" s="63" t="s">
        <v>54</v>
      </c>
      <c r="G24" s="73">
        <v>2</v>
      </c>
      <c r="H24" s="74">
        <v>2</v>
      </c>
      <c r="I24" s="75">
        <v>77</v>
      </c>
      <c r="J24" s="76">
        <v>94</v>
      </c>
      <c r="K24" s="7"/>
      <c r="L24" s="77">
        <f>IF($G24+$H24&lt;&gt;4,"",IF($G24&gt;$H24,2,IF($G24=$H24,1,0)))</f>
        <v>1</v>
      </c>
      <c r="M24" s="78">
        <f>IF($G24+$H24&lt;&gt;4,"",2-$L24)</f>
        <v>1</v>
      </c>
      <c r="N24" s="8">
        <f>IF(AND(G24&lt;&gt;"",H24&lt;&gt;"",G24+H24&lt;&gt;4),"!!!","")</f>
      </c>
    </row>
    <row r="25" spans="1:14" ht="12.75" customHeight="1">
      <c r="A25" s="59">
        <v>16</v>
      </c>
      <c r="B25" s="89" t="s">
        <v>82</v>
      </c>
      <c r="C25" s="89" t="s">
        <v>94</v>
      </c>
      <c r="D25" s="63" t="s">
        <v>60</v>
      </c>
      <c r="E25" s="87" t="s">
        <v>2</v>
      </c>
      <c r="F25" s="63" t="s">
        <v>61</v>
      </c>
      <c r="G25" s="73">
        <v>3</v>
      </c>
      <c r="H25" s="74">
        <v>1</v>
      </c>
      <c r="I25" s="75">
        <v>96</v>
      </c>
      <c r="J25" s="76">
        <v>92</v>
      </c>
      <c r="K25" s="8"/>
      <c r="L25" s="77">
        <f>IF($G25+$H25&lt;&gt;4,"",IF($G25&gt;$H25,2,IF($G25=$H25,1,0)))</f>
        <v>2</v>
      </c>
      <c r="M25" s="78">
        <f>IF($G25+$H25&lt;&gt;4,"",2-$L25)</f>
        <v>0</v>
      </c>
      <c r="N25" s="8">
        <f>IF(AND(G25&lt;&gt;"",H25&lt;&gt;"",G25+H25&lt;&gt;4),"!!!","")</f>
      </c>
    </row>
    <row r="26" spans="1:14" ht="12.75" customHeight="1">
      <c r="A26" s="106"/>
      <c r="B26" s="88"/>
      <c r="C26" s="88"/>
      <c r="D26" s="64"/>
      <c r="E26" s="64"/>
      <c r="F26" s="64"/>
      <c r="G26" s="79"/>
      <c r="H26" s="80"/>
      <c r="I26" s="81"/>
      <c r="J26" s="82"/>
      <c r="K26" s="83"/>
      <c r="L26" s="79"/>
      <c r="M26" s="82"/>
      <c r="N26" s="34"/>
    </row>
    <row r="27" spans="1:14" ht="12.75" customHeight="1">
      <c r="A27" s="59">
        <v>17</v>
      </c>
      <c r="B27" s="89" t="s">
        <v>113</v>
      </c>
      <c r="C27" s="89" t="s">
        <v>98</v>
      </c>
      <c r="D27" s="63" t="s">
        <v>61</v>
      </c>
      <c r="E27" s="87" t="s">
        <v>2</v>
      </c>
      <c r="F27" s="63" t="s">
        <v>69</v>
      </c>
      <c r="G27" s="73">
        <v>1</v>
      </c>
      <c r="H27" s="74">
        <v>3</v>
      </c>
      <c r="I27" s="75">
        <v>88</v>
      </c>
      <c r="J27" s="76">
        <v>99</v>
      </c>
      <c r="K27" s="7"/>
      <c r="L27" s="77">
        <f>IF($G27+$H27&lt;&gt;4,"",IF($G27&gt;$H27,2,IF($G27=$H27,1,0)))</f>
        <v>0</v>
      </c>
      <c r="M27" s="78">
        <f>IF($G27+$H27&lt;&gt;4,"",2-$L27)</f>
        <v>2</v>
      </c>
      <c r="N27" s="8">
        <f>IF(AND(G27&lt;&gt;"",H27&lt;&gt;"",G27+H27&lt;&gt;4),"!!!","")</f>
      </c>
    </row>
    <row r="28" spans="1:14" ht="12.75" customHeight="1">
      <c r="A28" s="59">
        <v>18</v>
      </c>
      <c r="B28" s="89" t="s">
        <v>82</v>
      </c>
      <c r="C28" s="89" t="s">
        <v>98</v>
      </c>
      <c r="D28" s="63" t="s">
        <v>60</v>
      </c>
      <c r="E28" s="87" t="s">
        <v>2</v>
      </c>
      <c r="F28" s="63" t="s">
        <v>59</v>
      </c>
      <c r="G28" s="73">
        <v>1</v>
      </c>
      <c r="H28" s="74">
        <v>3</v>
      </c>
      <c r="I28" s="75">
        <v>88</v>
      </c>
      <c r="J28" s="76">
        <v>97</v>
      </c>
      <c r="K28" s="8"/>
      <c r="L28" s="77">
        <f>IF($G28+$H28&lt;&gt;4,"",IF($G28&gt;$H28,2,IF($G28=$H28,1,0)))</f>
        <v>0</v>
      </c>
      <c r="M28" s="78">
        <f>IF($G28+$H28&lt;&gt;4,"",2-$L28)</f>
        <v>2</v>
      </c>
      <c r="N28" s="8">
        <f>IF(AND(G28&lt;&gt;"",H28&lt;&gt;"",G28+H28&lt;&gt;4),"!!!","")</f>
      </c>
    </row>
    <row r="29" spans="1:14" ht="12.75" customHeight="1">
      <c r="A29" s="58"/>
      <c r="B29" s="48"/>
      <c r="C29" s="48"/>
      <c r="D29" s="64"/>
      <c r="E29" s="64"/>
      <c r="F29" s="64"/>
      <c r="G29" s="79"/>
      <c r="H29" s="80"/>
      <c r="I29" s="81"/>
      <c r="J29" s="82"/>
      <c r="K29" s="83"/>
      <c r="L29" s="79"/>
      <c r="M29" s="82"/>
      <c r="N29" s="34"/>
    </row>
    <row r="30" spans="1:14" ht="12.75" customHeight="1">
      <c r="A30" s="59">
        <v>19</v>
      </c>
      <c r="B30" s="89" t="s">
        <v>103</v>
      </c>
      <c r="C30" s="89" t="s">
        <v>114</v>
      </c>
      <c r="D30" s="63" t="s">
        <v>69</v>
      </c>
      <c r="E30" s="87" t="s">
        <v>2</v>
      </c>
      <c r="F30" s="63" t="s">
        <v>60</v>
      </c>
      <c r="G30" s="73">
        <v>2</v>
      </c>
      <c r="H30" s="74">
        <v>2</v>
      </c>
      <c r="I30" s="75">
        <v>93</v>
      </c>
      <c r="J30" s="76">
        <v>84</v>
      </c>
      <c r="K30" s="7"/>
      <c r="L30" s="77">
        <f>IF($G30+$H30&lt;&gt;4,"",IF($G30&gt;$H30,2,IF($G30=$H30,1,0)))</f>
        <v>1</v>
      </c>
      <c r="M30" s="78">
        <f>IF($G30+$H30&lt;&gt;4,"",2-$L30)</f>
        <v>1</v>
      </c>
      <c r="N30" s="8">
        <f>IF(AND(G30&lt;&gt;"",H30&lt;&gt;"",G30+H30&lt;&gt;4),"!!!","")</f>
      </c>
    </row>
    <row r="31" spans="1:14" ht="12.75" customHeight="1">
      <c r="A31" s="59">
        <v>20</v>
      </c>
      <c r="B31" s="89" t="s">
        <v>78</v>
      </c>
      <c r="C31" s="89" t="s">
        <v>127</v>
      </c>
      <c r="D31" s="63" t="s">
        <v>54</v>
      </c>
      <c r="E31" s="87" t="s">
        <v>2</v>
      </c>
      <c r="F31" s="63" t="s">
        <v>61</v>
      </c>
      <c r="G31" s="73">
        <v>3</v>
      </c>
      <c r="H31" s="74">
        <v>1</v>
      </c>
      <c r="I31" s="75">
        <v>98</v>
      </c>
      <c r="J31" s="76">
        <v>62</v>
      </c>
      <c r="K31" s="8"/>
      <c r="L31" s="77">
        <f>IF($G31+$H31&lt;&gt;4,"",IF($G31&gt;$H31,2,IF($G31=$H31,1,0)))</f>
        <v>2</v>
      </c>
      <c r="M31" s="78">
        <f>IF($G31+$H31&lt;&gt;4,"",2-$L31)</f>
        <v>0</v>
      </c>
      <c r="N31" s="8">
        <f>IF(AND(G31&lt;&gt;"",H31&lt;&gt;"",G31+H31&lt;&gt;4),"!!!","")</f>
      </c>
    </row>
    <row r="32" spans="1:13" ht="12.75" customHeight="1">
      <c r="A32" s="5"/>
      <c r="B32" s="5"/>
      <c r="C32" s="6"/>
      <c r="D32" s="70"/>
      <c r="E32" s="71"/>
      <c r="F32" s="72"/>
      <c r="L32" s="12"/>
      <c r="M32" s="12"/>
    </row>
    <row r="33" spans="1:35" s="2" customFormat="1" ht="12.75" customHeight="1">
      <c r="A33" s="108" t="s">
        <v>10</v>
      </c>
      <c r="B33" s="114"/>
      <c r="C33" s="114"/>
      <c r="D33" s="115"/>
      <c r="E33" s="116"/>
      <c r="F33" s="115"/>
      <c r="G33" s="160">
        <f>SUM(G3:H32)</f>
        <v>80</v>
      </c>
      <c r="H33" s="160"/>
      <c r="I33" s="160">
        <f>SUM(I3:J32)</f>
        <v>3468</v>
      </c>
      <c r="J33" s="160"/>
      <c r="K33" s="117"/>
      <c r="L33" s="160">
        <f>SUM(L3:M32)</f>
        <v>40</v>
      </c>
      <c r="M33" s="160"/>
      <c r="N33" s="10"/>
      <c r="O33" s="11"/>
      <c r="P33" s="11"/>
      <c r="Q33" s="11"/>
      <c r="R33" s="11"/>
      <c r="S33" s="11"/>
      <c r="T33" s="11"/>
      <c r="U33" s="11"/>
      <c r="V33" s="11"/>
      <c r="W33" s="11"/>
      <c r="X33" s="7"/>
      <c r="Y33" s="7"/>
      <c r="Z33" s="7"/>
      <c r="AA33" s="7"/>
      <c r="AB33" s="7"/>
      <c r="AC33" s="1"/>
      <c r="AD33" s="1"/>
      <c r="AE33" s="1"/>
      <c r="AF33" s="1"/>
      <c r="AG33" s="1"/>
      <c r="AH33" s="1"/>
      <c r="AI33" s="3"/>
    </row>
    <row r="34" spans="4:6" ht="12.75">
      <c r="D34" s="72"/>
      <c r="E34" s="71"/>
      <c r="F34" s="72"/>
    </row>
    <row r="35" spans="1:34" ht="12.75">
      <c r="A35" s="101" t="s">
        <v>22</v>
      </c>
      <c r="B35" s="102"/>
      <c r="C35" s="103"/>
      <c r="D35" s="69" t="s">
        <v>54</v>
      </c>
      <c r="E35" s="71"/>
      <c r="F35" s="72"/>
      <c r="AD35" s="91" t="s">
        <v>24</v>
      </c>
      <c r="AE35" s="92"/>
      <c r="AF35" s="92"/>
      <c r="AG35" s="92"/>
      <c r="AH35" s="93"/>
    </row>
    <row r="36" spans="1:34" ht="12.75">
      <c r="A36" s="36"/>
      <c r="B36" s="36"/>
      <c r="C36" s="37"/>
      <c r="D36" s="69" t="s">
        <v>69</v>
      </c>
      <c r="E36" s="71"/>
      <c r="F36" s="72"/>
      <c r="AD36" s="94" t="s">
        <v>25</v>
      </c>
      <c r="AE36" s="95"/>
      <c r="AF36" s="95"/>
      <c r="AG36" s="95"/>
      <c r="AH36" s="96"/>
    </row>
    <row r="37" spans="1:34" ht="12.75">
      <c r="A37" s="35"/>
      <c r="B37" s="35"/>
      <c r="C37" s="38"/>
      <c r="D37" s="69" t="s">
        <v>59</v>
      </c>
      <c r="E37" s="71"/>
      <c r="F37" s="72"/>
      <c r="AD37" s="94" t="s">
        <v>26</v>
      </c>
      <c r="AE37" s="95"/>
      <c r="AF37" s="95"/>
      <c r="AG37" s="95"/>
      <c r="AH37" s="96"/>
    </row>
    <row r="38" spans="1:34" ht="12.75">
      <c r="A38" s="35"/>
      <c r="B38" s="35"/>
      <c r="C38" s="38"/>
      <c r="D38" s="69" t="s">
        <v>60</v>
      </c>
      <c r="E38" s="71"/>
      <c r="F38" s="72"/>
      <c r="AD38" s="94" t="s">
        <v>27</v>
      </c>
      <c r="AE38" s="95"/>
      <c r="AF38" s="95"/>
      <c r="AG38" s="95"/>
      <c r="AH38" s="96"/>
    </row>
    <row r="39" spans="4:34" ht="12.75">
      <c r="D39" s="69" t="s">
        <v>61</v>
      </c>
      <c r="E39" s="71"/>
      <c r="F39" s="72"/>
      <c r="AD39" s="97" t="s">
        <v>35</v>
      </c>
      <c r="AE39" s="98"/>
      <c r="AF39" s="98"/>
      <c r="AG39" s="98"/>
      <c r="AH39" s="99"/>
    </row>
  </sheetData>
  <sheetProtection/>
  <mergeCells count="12">
    <mergeCell ref="D2:F2"/>
    <mergeCell ref="I2:J2"/>
    <mergeCell ref="L2:M2"/>
    <mergeCell ref="G1:J1"/>
    <mergeCell ref="A1:F1"/>
    <mergeCell ref="L1:M1"/>
    <mergeCell ref="O1:AA1"/>
    <mergeCell ref="AC1:AH1"/>
    <mergeCell ref="I33:J33"/>
    <mergeCell ref="G33:H33"/>
    <mergeCell ref="L33:M33"/>
    <mergeCell ref="G2:H2"/>
  </mergeCells>
  <printOptions/>
  <pageMargins left="0.46" right="0.1968503937007874" top="0.5905511811023623" bottom="0.38" header="0.5118110236220472" footer="0.31"/>
  <pageSetup fitToHeight="1" fitToWidth="1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1"/>
  <sheetViews>
    <sheetView zoomScalePageLayoutView="0" workbookViewId="0" topLeftCell="A1">
      <pane ySplit="2" topLeftCell="A3" activePane="bottomLeft" state="frozen"/>
      <selection pane="topLeft" activeCell="B30" sqref="B30:C31"/>
      <selection pane="bottomLeft" activeCell="D35" sqref="D35:D38"/>
    </sheetView>
  </sheetViews>
  <sheetFormatPr defaultColWidth="11.421875" defaultRowHeight="12.75"/>
  <cols>
    <col min="1" max="1" width="5.57421875" style="4" customWidth="1"/>
    <col min="2" max="2" width="3.7109375" style="4" customWidth="1"/>
    <col min="3" max="3" width="10.57421875" style="4" customWidth="1"/>
    <col min="4" max="4" width="23.00390625" style="4" bestFit="1" customWidth="1"/>
    <col min="5" max="5" width="2.57421875" style="26" customWidth="1"/>
    <col min="6" max="6" width="23.00390625" style="4" bestFit="1" customWidth="1"/>
    <col min="7" max="8" width="5.7109375" style="12" customWidth="1"/>
    <col min="9" max="10" width="6.7109375" style="11" customWidth="1"/>
    <col min="11" max="11" width="0.71875" style="11" customWidth="1"/>
    <col min="12" max="13" width="5.8515625" style="11" customWidth="1"/>
    <col min="14" max="14" width="3.7109375" style="7" customWidth="1"/>
    <col min="15" max="15" width="5.140625" style="11" hidden="1" customWidth="1"/>
    <col min="16" max="16" width="20.7109375" style="11" hidden="1" customWidth="1"/>
    <col min="17" max="17" width="5.8515625" style="11" hidden="1" customWidth="1"/>
    <col min="18" max="23" width="5.57421875" style="11" hidden="1" customWidth="1"/>
    <col min="24" max="26" width="5.57421875" style="7" hidden="1" customWidth="1"/>
    <col min="27" max="27" width="9.57421875" style="7" hidden="1" customWidth="1"/>
    <col min="28" max="28" width="1.57421875" style="7" hidden="1" customWidth="1"/>
    <col min="29" max="29" width="5.421875" style="1" customWidth="1"/>
    <col min="30" max="30" width="20.57421875" style="1" bestFit="1" customWidth="1"/>
    <col min="31" max="31" width="5.8515625" style="1" customWidth="1"/>
    <col min="32" max="34" width="8.421875" style="1" customWidth="1"/>
    <col min="35" max="35" width="11.421875" style="1" customWidth="1"/>
  </cols>
  <sheetData>
    <row r="1" spans="1:38" s="22" customFormat="1" ht="21" customHeight="1">
      <c r="A1" s="155" t="s">
        <v>73</v>
      </c>
      <c r="B1" s="156"/>
      <c r="C1" s="156"/>
      <c r="D1" s="156"/>
      <c r="E1" s="156"/>
      <c r="F1" s="157"/>
      <c r="G1" s="152" t="s">
        <v>11</v>
      </c>
      <c r="H1" s="153"/>
      <c r="I1" s="153"/>
      <c r="J1" s="154"/>
      <c r="K1" s="19"/>
      <c r="L1" s="158" t="s">
        <v>20</v>
      </c>
      <c r="M1" s="159"/>
      <c r="N1" s="20"/>
      <c r="O1" s="136" t="s">
        <v>21</v>
      </c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8"/>
      <c r="AB1" s="21"/>
      <c r="AC1" s="139" t="s">
        <v>19</v>
      </c>
      <c r="AD1" s="140"/>
      <c r="AE1" s="140"/>
      <c r="AF1" s="140"/>
      <c r="AG1" s="140"/>
      <c r="AH1" s="141"/>
      <c r="AI1" s="16"/>
      <c r="AJ1" s="16"/>
      <c r="AK1" s="16"/>
      <c r="AL1" s="16"/>
    </row>
    <row r="2" spans="1:35" s="17" customFormat="1" ht="35.25" customHeight="1">
      <c r="A2" s="45" t="s">
        <v>0</v>
      </c>
      <c r="B2" s="61" t="s">
        <v>28</v>
      </c>
      <c r="C2" s="62" t="s">
        <v>1</v>
      </c>
      <c r="D2" s="145" t="str">
        <f>IF(D35="","Bitte zuerst die 5 Mannschaftsnamen unten ab Zeile 35 eingeben","Spielpaarung")</f>
        <v>Spielpaarung</v>
      </c>
      <c r="E2" s="146"/>
      <c r="F2" s="147"/>
      <c r="G2" s="143" t="s">
        <v>5</v>
      </c>
      <c r="H2" s="144"/>
      <c r="I2" s="148" t="s">
        <v>6</v>
      </c>
      <c r="J2" s="149"/>
      <c r="K2" s="15"/>
      <c r="L2" s="150" t="s">
        <v>3</v>
      </c>
      <c r="M2" s="151"/>
      <c r="N2" s="23"/>
      <c r="O2" s="27" t="s">
        <v>7</v>
      </c>
      <c r="P2" s="27" t="s">
        <v>8</v>
      </c>
      <c r="Q2" s="27" t="s">
        <v>23</v>
      </c>
      <c r="R2" s="28" t="s">
        <v>14</v>
      </c>
      <c r="S2" s="29" t="s">
        <v>15</v>
      </c>
      <c r="T2" s="27" t="s">
        <v>3</v>
      </c>
      <c r="U2" s="28" t="s">
        <v>12</v>
      </c>
      <c r="V2" s="29" t="s">
        <v>13</v>
      </c>
      <c r="W2" s="27" t="s">
        <v>4</v>
      </c>
      <c r="X2" s="29" t="s">
        <v>16</v>
      </c>
      <c r="Y2" s="29" t="s">
        <v>17</v>
      </c>
      <c r="Z2" s="27" t="s">
        <v>9</v>
      </c>
      <c r="AA2" s="30" t="s">
        <v>18</v>
      </c>
      <c r="AB2" s="9"/>
      <c r="AC2" s="24" t="s">
        <v>7</v>
      </c>
      <c r="AD2" s="24" t="s">
        <v>8</v>
      </c>
      <c r="AE2" s="24" t="s">
        <v>23</v>
      </c>
      <c r="AF2" s="24" t="s">
        <v>3</v>
      </c>
      <c r="AG2" s="24" t="s">
        <v>4</v>
      </c>
      <c r="AH2" s="24" t="s">
        <v>9</v>
      </c>
      <c r="AI2" s="16"/>
    </row>
    <row r="3" spans="1:35" ht="12.75" customHeight="1">
      <c r="A3" s="59">
        <v>1</v>
      </c>
      <c r="B3" s="89" t="s">
        <v>76</v>
      </c>
      <c r="C3" s="89" t="s">
        <v>77</v>
      </c>
      <c r="D3" s="63" t="s">
        <v>62</v>
      </c>
      <c r="E3" s="87" t="s">
        <v>2</v>
      </c>
      <c r="F3" s="63" t="s">
        <v>63</v>
      </c>
      <c r="G3" s="73">
        <v>3</v>
      </c>
      <c r="H3" s="74">
        <v>1</v>
      </c>
      <c r="I3" s="75">
        <v>95</v>
      </c>
      <c r="J3" s="76">
        <v>85</v>
      </c>
      <c r="K3" s="7"/>
      <c r="L3" s="77">
        <f>IF($G3+$H3&lt;&gt;4,"",IF($G3&gt;$H3,2,IF($G3=$H3,1,0)))</f>
        <v>2</v>
      </c>
      <c r="M3" s="78">
        <f>IF($G3+$H3&lt;&gt;4,"",2-$L3)</f>
        <v>0</v>
      </c>
      <c r="N3" s="8">
        <f aca="true" t="shared" si="0" ref="N3:N31">IF(AND(G3&lt;&gt;"",H3&lt;&gt;"",G3+H3&lt;&gt;4),"!!!","")</f>
      </c>
      <c r="O3" s="14">
        <f>RANK(AA3,$AA$3:$AA$7)</f>
        <v>3</v>
      </c>
      <c r="P3" s="18" t="str">
        <f>D35</f>
        <v>Hildesia Diekholzen II</v>
      </c>
      <c r="Q3" s="14">
        <f>(R3+S3)/2</f>
        <v>9</v>
      </c>
      <c r="R3" s="31">
        <f>SUMIF($D$3:$D$31,$P3,$L$3:$L$31)+SUMIF($F$3:$F$31,$P3,$M$3:$M$31)</f>
        <v>7</v>
      </c>
      <c r="S3" s="32">
        <f>SUMIF($D$3:$D$31,$P3,$M$3:$M$31)+SUMIF($F$3:$F$31,$P3,$L$3:$L$31)</f>
        <v>11</v>
      </c>
      <c r="T3" s="14" t="str">
        <f>R3&amp;" : "&amp;S3</f>
        <v>7 : 11</v>
      </c>
      <c r="U3" s="31">
        <f>SUMIF($D$3:$D$31,$P3,$G$3:$G$31)+SUMIF($F$3:$F$31,$P3,$H$3:$H$31)</f>
        <v>15</v>
      </c>
      <c r="V3" s="32">
        <f>SUMIF($D$3:$D$31,$P3,$H$3:$H$31)+SUMIF($F$3:$F$31,$P3,$G$3:$G$31)</f>
        <v>21</v>
      </c>
      <c r="W3" s="14" t="str">
        <f>U3&amp;" : "&amp;V3</f>
        <v>15 : 21</v>
      </c>
      <c r="X3" s="31">
        <f>SUMIF($D$3:$D$31,$P3,$I$3:$I$31)+SUMIF($F$3:$F$31,$P3,$J$3:$J$31)</f>
        <v>771</v>
      </c>
      <c r="Y3" s="32">
        <f>SUMIF($D$3:$D$31,$P3,$J$3:$J$31)+SUMIF($F$3:$F$31,$P3,$I$3:$I$31)</f>
        <v>803</v>
      </c>
      <c r="Z3" s="14" t="str">
        <f>X3&amp;" : "&amp;Y3</f>
        <v>771 : 803</v>
      </c>
      <c r="AA3" s="33">
        <f>R3*1000000000+(R3-S3)*10000000+(U3-V3)*10000+(X3-Y3)-ROW(P3)/100</f>
        <v>6959939967.97</v>
      </c>
      <c r="AB3" s="9"/>
      <c r="AC3" s="67">
        <v>1</v>
      </c>
      <c r="AD3" s="68" t="str">
        <f>VLOOKUP($AC3,$O$3:$P$7,2,FALSE)</f>
        <v>TuS Holle/ Grasdorf</v>
      </c>
      <c r="AE3" s="67">
        <f>VLOOKUP($AC3,$O$3:$Z$7,3,FALSE)</f>
        <v>9</v>
      </c>
      <c r="AF3" s="67" t="str">
        <f>VLOOKUP($AC3,$O$3:$Z$7,6,FALSE)</f>
        <v>14 : 4</v>
      </c>
      <c r="AG3" s="67" t="str">
        <f>VLOOKUP($AC3,$O$3:$Z$7,9,FALSE)</f>
        <v>24 : 12</v>
      </c>
      <c r="AH3" s="67" t="str">
        <f>VLOOKUP($AC3,$O$3:$Z$7,12,FALSE)</f>
        <v>828 : 748</v>
      </c>
      <c r="AI3"/>
    </row>
    <row r="4" spans="1:35" ht="12.75" customHeight="1">
      <c r="A4" s="59">
        <v>2</v>
      </c>
      <c r="B4" s="89" t="s">
        <v>82</v>
      </c>
      <c r="C4" s="89" t="s">
        <v>102</v>
      </c>
      <c r="D4" s="63" t="s">
        <v>57</v>
      </c>
      <c r="E4" s="87" t="s">
        <v>2</v>
      </c>
      <c r="F4" s="63" t="s">
        <v>64</v>
      </c>
      <c r="G4" s="73">
        <v>2</v>
      </c>
      <c r="H4" s="74">
        <v>2</v>
      </c>
      <c r="I4" s="75">
        <v>80</v>
      </c>
      <c r="J4" s="76">
        <v>87</v>
      </c>
      <c r="K4" s="8"/>
      <c r="L4" s="77">
        <f>IF($G4+$H4&lt;&gt;4,"",IF($G4&gt;$H4,2,IF($G4=$H4,1,0)))</f>
        <v>1</v>
      </c>
      <c r="M4" s="78">
        <f>IF($G4+$H4&lt;&gt;4,"",2-$L4)</f>
        <v>1</v>
      </c>
      <c r="N4" s="8">
        <f t="shared" si="0"/>
      </c>
      <c r="O4" s="14">
        <f>RANK(AA4,$AA$3:$AA$7)</f>
        <v>2</v>
      </c>
      <c r="P4" s="18" t="str">
        <f>D36</f>
        <v>TSV Sibbesse</v>
      </c>
      <c r="Q4" s="14">
        <f>(R4+S4)/2</f>
        <v>9</v>
      </c>
      <c r="R4" s="31">
        <f>SUMIF($D$3:$D$31,$P4,$L$3:$L$31)+SUMIF($F$3:$F$31,$P4,$M$3:$M$31)</f>
        <v>10</v>
      </c>
      <c r="S4" s="32">
        <f>SUMIF($D$3:$D$31,$P4,$M$3:$M$31)+SUMIF($F$3:$F$31,$P4,$L$3:$L$31)</f>
        <v>8</v>
      </c>
      <c r="T4" s="14" t="str">
        <f>R4&amp;" : "&amp;S4</f>
        <v>10 : 8</v>
      </c>
      <c r="U4" s="31">
        <f>SUMIF($D$3:$D$31,$P4,$G$3:$G$31)+SUMIF($F$3:$F$31,$P4,$H$3:$H$31)</f>
        <v>19</v>
      </c>
      <c r="V4" s="32">
        <f>SUMIF($D$3:$D$31,$P4,$H$3:$H$31)+SUMIF($F$3:$F$31,$P4,$G$3:$G$31)</f>
        <v>17</v>
      </c>
      <c r="W4" s="14" t="str">
        <f>U4&amp;" : "&amp;V4</f>
        <v>19 : 17</v>
      </c>
      <c r="X4" s="31">
        <f>SUMIF($D$3:$D$31,$P4,$I$3:$I$31)+SUMIF($F$3:$F$31,$P4,$J$3:$J$31)</f>
        <v>810</v>
      </c>
      <c r="Y4" s="32">
        <f>SUMIF($D$3:$D$31,$P4,$J$3:$J$31)+SUMIF($F$3:$F$31,$P4,$I$3:$I$31)</f>
        <v>774</v>
      </c>
      <c r="Z4" s="14" t="str">
        <f>X4&amp;" : "&amp;Y4</f>
        <v>810 : 774</v>
      </c>
      <c r="AA4" s="33">
        <f>R4*1000000000+(R4-S4)*10000000+(U4-V4)*10000+(X4-Y4)-ROW(P4)/100</f>
        <v>10020020035.96</v>
      </c>
      <c r="AB4" s="9"/>
      <c r="AC4" s="67">
        <v>2</v>
      </c>
      <c r="AD4" s="68" t="str">
        <f>VLOOKUP($AC4,$O$3:$Z$7,2,FALSE)</f>
        <v>TSV Sibbesse</v>
      </c>
      <c r="AE4" s="67">
        <f>VLOOKUP($AC4,$O$3:$Z$7,3,FALSE)</f>
        <v>9</v>
      </c>
      <c r="AF4" s="67" t="str">
        <f>VLOOKUP($AC4,$O$3:$Z$7,6,FALSE)</f>
        <v>10 : 8</v>
      </c>
      <c r="AG4" s="67" t="str">
        <f>VLOOKUP($AC4,$O$3:$Z$7,9,FALSE)</f>
        <v>19 : 17</v>
      </c>
      <c r="AH4" s="67" t="str">
        <f>VLOOKUP($AC4,$O$3:$Z$7,12,FALSE)</f>
        <v>810 : 774</v>
      </c>
      <c r="AI4"/>
    </row>
    <row r="5" spans="1:35" ht="12.75" customHeight="1">
      <c r="A5" s="58"/>
      <c r="B5" s="48"/>
      <c r="C5" s="48"/>
      <c r="D5" s="64"/>
      <c r="E5" s="64"/>
      <c r="F5" s="64"/>
      <c r="G5" s="79"/>
      <c r="H5" s="80"/>
      <c r="I5" s="81"/>
      <c r="J5" s="82"/>
      <c r="K5" s="83"/>
      <c r="L5" s="79"/>
      <c r="M5" s="82"/>
      <c r="N5" s="34"/>
      <c r="O5" s="14">
        <f>RANK(AA5,$AA$3:$AA$7)</f>
        <v>1</v>
      </c>
      <c r="P5" s="18" t="str">
        <f>D37</f>
        <v>TuS Holle/ Grasdorf</v>
      </c>
      <c r="Q5" s="14">
        <f>(R5+S5)/2</f>
        <v>9</v>
      </c>
      <c r="R5" s="31">
        <f>SUMIF($D$3:$D$31,$P5,$L$3:$L$31)+SUMIF($F$3:$F$31,$P5,$M$3:$M$31)</f>
        <v>14</v>
      </c>
      <c r="S5" s="32">
        <f>SUMIF($D$3:$D$31,$P5,$M$3:$M$31)+SUMIF($F$3:$F$31,$P5,$L$3:$L$31)</f>
        <v>4</v>
      </c>
      <c r="T5" s="14" t="str">
        <f>R5&amp;" : "&amp;S5</f>
        <v>14 : 4</v>
      </c>
      <c r="U5" s="31">
        <f>SUMIF($D$3:$D$31,$P5,$G$3:$G$31)+SUMIF($F$3:$F$31,$P5,$H$3:$H$31)</f>
        <v>24</v>
      </c>
      <c r="V5" s="32">
        <f>SUMIF($D$3:$D$31,$P5,$H$3:$H$31)+SUMIF($F$3:$F$31,$P5,$G$3:$G$31)</f>
        <v>12</v>
      </c>
      <c r="W5" s="14" t="str">
        <f>U5&amp;" : "&amp;V5</f>
        <v>24 : 12</v>
      </c>
      <c r="X5" s="31">
        <f>SUMIF($D$3:$D$31,$P5,$I$3:$I$31)+SUMIF($F$3:$F$31,$P5,$J$3:$J$31)</f>
        <v>828</v>
      </c>
      <c r="Y5" s="32">
        <f>SUMIF($D$3:$D$31,$P5,$J$3:$J$31)+SUMIF($F$3:$F$31,$P5,$I$3:$I$31)</f>
        <v>748</v>
      </c>
      <c r="Z5" s="14" t="str">
        <f>X5&amp;" : "&amp;Y5</f>
        <v>828 : 748</v>
      </c>
      <c r="AA5" s="33">
        <f>R5*1000000000+(R5-S5)*10000000+(U5-V5)*10000+(X5-Y5)-ROW(P5)/100</f>
        <v>14100120079.95</v>
      </c>
      <c r="AB5" s="9"/>
      <c r="AC5" s="67">
        <v>3</v>
      </c>
      <c r="AD5" s="68" t="str">
        <f>VLOOKUP($AC5,$O$3:$Z$7,2,FALSE)</f>
        <v>Hildesia Diekholzen II</v>
      </c>
      <c r="AE5" s="67">
        <f>VLOOKUP($AC5,$O$3:$Z$7,3,FALSE)</f>
        <v>9</v>
      </c>
      <c r="AF5" s="67" t="str">
        <f>VLOOKUP($AC5,$O$3:$Z$7,6,FALSE)</f>
        <v>7 : 11</v>
      </c>
      <c r="AG5" s="67" t="str">
        <f>VLOOKUP($AC5,$O$3:$Z$7,9,FALSE)</f>
        <v>15 : 21</v>
      </c>
      <c r="AH5" s="67" t="str">
        <f>VLOOKUP($AC5,$O$3:$Z$7,12,FALSE)</f>
        <v>771 : 803</v>
      </c>
      <c r="AI5"/>
    </row>
    <row r="6" spans="1:35" ht="12.75" customHeight="1">
      <c r="A6" s="59">
        <v>3</v>
      </c>
      <c r="B6" s="89" t="s">
        <v>103</v>
      </c>
      <c r="C6" s="89" t="s">
        <v>128</v>
      </c>
      <c r="D6" s="63" t="s">
        <v>63</v>
      </c>
      <c r="E6" s="87" t="s">
        <v>2</v>
      </c>
      <c r="F6" s="63" t="s">
        <v>57</v>
      </c>
      <c r="G6" s="73">
        <v>2</v>
      </c>
      <c r="H6" s="74">
        <v>2</v>
      </c>
      <c r="I6" s="75">
        <v>95</v>
      </c>
      <c r="J6" s="76">
        <v>90</v>
      </c>
      <c r="K6" s="7"/>
      <c r="L6" s="77">
        <f>IF($G6+$H6&lt;&gt;4,"",IF($G6&gt;$H6,2,IF($G6=$H6,1,0)))</f>
        <v>1</v>
      </c>
      <c r="M6" s="78">
        <f>IF($G6+$H6&lt;&gt;4,"",2-$L6)</f>
        <v>1</v>
      </c>
      <c r="N6" s="8">
        <f t="shared" si="0"/>
      </c>
      <c r="O6" s="14">
        <f>RANK(AA6,$AA$3:$AA$7)</f>
        <v>4</v>
      </c>
      <c r="P6" s="18" t="str">
        <f>D38</f>
        <v>MTV SG Borsum/ Harsum II</v>
      </c>
      <c r="Q6" s="14">
        <f>(R6+S6)/2</f>
        <v>9</v>
      </c>
      <c r="R6" s="31">
        <f>SUMIF($D$3:$D$31,$P6,$L$3:$L$31)+SUMIF($F$3:$F$31,$P6,$M$3:$M$31)</f>
        <v>5</v>
      </c>
      <c r="S6" s="32">
        <f>SUMIF($D$3:$D$31,$P6,$M$3:$M$31)+SUMIF($F$3:$F$31,$P6,$L$3:$L$31)</f>
        <v>13</v>
      </c>
      <c r="T6" s="14" t="str">
        <f>R6&amp;" : "&amp;S6</f>
        <v>5 : 13</v>
      </c>
      <c r="U6" s="31">
        <f>SUMIF($D$3:$D$31,$P6,$G$3:$G$31)+SUMIF($F$3:$F$31,$P6,$H$3:$H$31)</f>
        <v>14</v>
      </c>
      <c r="V6" s="32">
        <f>SUMIF($D$3:$D$31,$P6,$H$3:$H$31)+SUMIF($F$3:$F$31,$P6,$G$3:$G$31)</f>
        <v>22</v>
      </c>
      <c r="W6" s="14" t="str">
        <f>U6&amp;" : "&amp;V6</f>
        <v>14 : 22</v>
      </c>
      <c r="X6" s="31">
        <f>SUMIF($D$3:$D$31,$P6,$I$3:$I$31)+SUMIF($F$3:$F$31,$P6,$J$3:$J$31)</f>
        <v>750</v>
      </c>
      <c r="Y6" s="32">
        <f>SUMIF($D$3:$D$31,$P6,$J$3:$J$31)+SUMIF($F$3:$F$31,$P6,$I$3:$I$31)</f>
        <v>834</v>
      </c>
      <c r="Z6" s="14" t="str">
        <f>X6&amp;" : "&amp;Y6</f>
        <v>750 : 834</v>
      </c>
      <c r="AA6" s="33">
        <f>R6*1000000000+(R6-S6)*10000000+(U6-V6)*10000+(X6-Y6)-ROW(P6)/100</f>
        <v>4919919915.94</v>
      </c>
      <c r="AB6" s="9"/>
      <c r="AC6" s="67">
        <v>4</v>
      </c>
      <c r="AD6" s="68" t="str">
        <f>VLOOKUP($AC6,$O$3:$Z$7,2,FALSE)</f>
        <v>MTV SG Borsum/ Harsum II</v>
      </c>
      <c r="AE6" s="67">
        <f>VLOOKUP($AC6,$O$3:$Z$7,3,FALSE)</f>
        <v>9</v>
      </c>
      <c r="AF6" s="67" t="str">
        <f>VLOOKUP($AC6,$O$3:$Z$7,6,FALSE)</f>
        <v>5 : 13</v>
      </c>
      <c r="AG6" s="67" t="str">
        <f>VLOOKUP($AC6,$O$3:$Z$7,9,FALSE)</f>
        <v>14 : 22</v>
      </c>
      <c r="AH6" s="67" t="str">
        <f>VLOOKUP($AC6,$O$3:$Z$7,12,FALSE)</f>
        <v>750 : 834</v>
      </c>
      <c r="AI6"/>
    </row>
    <row r="7" spans="1:35" ht="12.75" customHeight="1">
      <c r="A7" s="59">
        <v>4</v>
      </c>
      <c r="B7" s="89" t="s">
        <v>74</v>
      </c>
      <c r="C7" s="89" t="s">
        <v>129</v>
      </c>
      <c r="D7" s="63" t="s">
        <v>64</v>
      </c>
      <c r="E7" s="87" t="s">
        <v>2</v>
      </c>
      <c r="F7" s="63" t="s">
        <v>62</v>
      </c>
      <c r="G7" s="73">
        <v>2</v>
      </c>
      <c r="H7" s="74">
        <v>2</v>
      </c>
      <c r="I7" s="75">
        <v>90</v>
      </c>
      <c r="J7" s="76">
        <v>84</v>
      </c>
      <c r="K7" s="8"/>
      <c r="L7" s="77">
        <f>IF($G7+$H7&lt;&gt;4,"",IF($G7&gt;$H7,2,IF($G7=$H7,1,0)))</f>
        <v>1</v>
      </c>
      <c r="M7" s="78">
        <f>IF($G7+$H7&lt;&gt;4,"",2-$L7)</f>
        <v>1</v>
      </c>
      <c r="N7" s="8">
        <f t="shared" si="0"/>
      </c>
      <c r="O7" s="14">
        <f>RANK(AA7,$AA$3:$AA$7)</f>
        <v>5</v>
      </c>
      <c r="P7" s="18">
        <f>D39</f>
        <v>0</v>
      </c>
      <c r="Q7" s="14">
        <f>(R7+S7)/2</f>
        <v>0</v>
      </c>
      <c r="R7" s="31">
        <f>SUMIF($D$3:$D$31,$P7,$L$3:$L$31)+SUMIF($F$3:$F$31,$P7,$M$3:$M$31)</f>
        <v>0</v>
      </c>
      <c r="S7" s="32">
        <f>SUMIF($D$3:$D$31,$P7,$M$3:$M$31)+SUMIF($F$3:$F$31,$P7,$L$3:$L$31)</f>
        <v>0</v>
      </c>
      <c r="T7" s="14" t="str">
        <f>R7&amp;" : "&amp;S7</f>
        <v>0 : 0</v>
      </c>
      <c r="U7" s="31">
        <f>SUMIF($D$3:$D$31,$P7,$G$3:$G$31)+SUMIF($F$3:$F$31,$P7,$H$3:$H$31)</f>
        <v>0</v>
      </c>
      <c r="V7" s="32">
        <f>SUMIF($D$3:$D$31,$P7,$H$3:$H$31)+SUMIF($F$3:$F$31,$P7,$G$3:$G$31)</f>
        <v>0</v>
      </c>
      <c r="W7" s="14" t="str">
        <f>U7&amp;" : "&amp;V7</f>
        <v>0 : 0</v>
      </c>
      <c r="X7" s="31">
        <f>SUMIF($D$3:$D$31,$P7,$I$3:$I$31)+SUMIF($F$3:$F$31,$P7,$J$3:$J$31)</f>
        <v>0</v>
      </c>
      <c r="Y7" s="32">
        <f>SUMIF($D$3:$D$31,$P7,$J$3:$J$31)+SUMIF($F$3:$F$31,$P7,$I$3:$I$31)</f>
        <v>0</v>
      </c>
      <c r="Z7" s="14" t="str">
        <f>X7&amp;" : "&amp;Y7</f>
        <v>0 : 0</v>
      </c>
      <c r="AA7" s="33">
        <f>R7*1000000000+(R7-S7)*10000000+(U7-V7)*10000+(X7-Y7)-ROW(P7)/100</f>
        <v>-0.07</v>
      </c>
      <c r="AB7" s="9"/>
      <c r="AC7" s="67">
        <v>5</v>
      </c>
      <c r="AD7" s="68">
        <f>VLOOKUP($AC7,$O$3:$Z$7,2,FALSE)</f>
        <v>0</v>
      </c>
      <c r="AE7" s="67">
        <f>VLOOKUP($AC7,$O$3:$Z$7,3,FALSE)</f>
        <v>0</v>
      </c>
      <c r="AF7" s="67" t="str">
        <f>VLOOKUP($AC7,$O$3:$Z$7,6,FALSE)</f>
        <v>0 : 0</v>
      </c>
      <c r="AG7" s="67" t="str">
        <f>VLOOKUP($AC7,$O$3:$Z$7,9,FALSE)</f>
        <v>0 : 0</v>
      </c>
      <c r="AH7" s="67" t="str">
        <f>VLOOKUP($AC7,$O$3:$Z$7,12,FALSE)</f>
        <v>0 : 0</v>
      </c>
      <c r="AI7"/>
    </row>
    <row r="8" spans="1:35" ht="12.75" customHeight="1">
      <c r="A8" s="58"/>
      <c r="B8" s="48"/>
      <c r="C8" s="48"/>
      <c r="D8" s="64"/>
      <c r="E8" s="64"/>
      <c r="F8" s="64"/>
      <c r="G8" s="79"/>
      <c r="H8" s="80"/>
      <c r="I8" s="81"/>
      <c r="J8" s="82"/>
      <c r="K8" s="83"/>
      <c r="L8" s="79"/>
      <c r="M8" s="82"/>
      <c r="N8" s="34"/>
      <c r="O8" s="12"/>
      <c r="P8" s="12"/>
      <c r="Q8" s="12"/>
      <c r="R8" s="12"/>
      <c r="S8" s="12"/>
      <c r="T8" s="12"/>
      <c r="U8" s="12"/>
      <c r="V8" s="12"/>
      <c r="W8" s="12"/>
      <c r="X8" s="9"/>
      <c r="Y8" s="9"/>
      <c r="Z8" s="9"/>
      <c r="AA8" s="9"/>
      <c r="AB8" s="9"/>
      <c r="AC8" s="25"/>
      <c r="AI8"/>
    </row>
    <row r="9" spans="1:34" ht="12.75" customHeight="1">
      <c r="A9" s="59">
        <v>5</v>
      </c>
      <c r="B9" s="89" t="s">
        <v>76</v>
      </c>
      <c r="C9" s="89" t="s">
        <v>87</v>
      </c>
      <c r="D9" s="63" t="s">
        <v>62</v>
      </c>
      <c r="E9" s="87" t="s">
        <v>2</v>
      </c>
      <c r="F9" s="63" t="s">
        <v>57</v>
      </c>
      <c r="G9" s="73">
        <v>3</v>
      </c>
      <c r="H9" s="74">
        <v>1</v>
      </c>
      <c r="I9" s="75">
        <v>97</v>
      </c>
      <c r="J9" s="76">
        <v>80</v>
      </c>
      <c r="K9" s="7"/>
      <c r="L9" s="77">
        <f>IF($G9+$H9&lt;&gt;4,"",IF($G9&gt;$H9,2,IF($G9=$H9,1,0)))</f>
        <v>2</v>
      </c>
      <c r="M9" s="78">
        <f>IF($G9+$H9&lt;&gt;4,"",2-$L9)</f>
        <v>0</v>
      </c>
      <c r="N9" s="8">
        <f t="shared" si="0"/>
      </c>
      <c r="O9" s="12"/>
      <c r="P9" s="12"/>
      <c r="Q9" s="12"/>
      <c r="R9" s="12"/>
      <c r="S9" s="12"/>
      <c r="T9" s="12"/>
      <c r="U9" s="12"/>
      <c r="V9" s="12"/>
      <c r="W9" s="12"/>
      <c r="X9" s="9"/>
      <c r="Y9" s="9"/>
      <c r="Z9" s="9"/>
      <c r="AA9" s="9"/>
      <c r="AB9" s="9"/>
      <c r="AC9" s="112" t="s">
        <v>10</v>
      </c>
      <c r="AD9" s="113"/>
      <c r="AE9" s="113"/>
      <c r="AF9" s="108">
        <f>SUM(R$3:S7)/2</f>
        <v>36</v>
      </c>
      <c r="AG9" s="108">
        <f>SUM(U$3:V7)/2</f>
        <v>72</v>
      </c>
      <c r="AH9" s="108">
        <f>SUM(X$3:Y7)/2</f>
        <v>3159</v>
      </c>
    </row>
    <row r="10" spans="1:29" ht="12.75" customHeight="1">
      <c r="A10" s="59">
        <v>6</v>
      </c>
      <c r="B10" s="89" t="s">
        <v>74</v>
      </c>
      <c r="C10" s="89" t="s">
        <v>86</v>
      </c>
      <c r="D10" s="63" t="s">
        <v>64</v>
      </c>
      <c r="E10" s="87" t="s">
        <v>2</v>
      </c>
      <c r="F10" s="63" t="s">
        <v>63</v>
      </c>
      <c r="G10" s="73">
        <v>2</v>
      </c>
      <c r="H10" s="74">
        <v>2</v>
      </c>
      <c r="I10" s="75">
        <v>92</v>
      </c>
      <c r="J10" s="76">
        <v>94</v>
      </c>
      <c r="K10" s="8"/>
      <c r="L10" s="77">
        <f>IF($G10+$H10&lt;&gt;4,"",IF($G10&gt;$H10,2,IF($G10=$H10,1,0)))</f>
        <v>1</v>
      </c>
      <c r="M10" s="78">
        <f>IF($G10+$H10&lt;&gt;4,"",2-$L10)</f>
        <v>1</v>
      </c>
      <c r="N10" s="8">
        <f t="shared" si="0"/>
      </c>
      <c r="O10" s="12"/>
      <c r="P10" s="12"/>
      <c r="Q10" s="12"/>
      <c r="R10" s="12"/>
      <c r="S10" s="12"/>
      <c r="T10" s="12"/>
      <c r="U10" s="12"/>
      <c r="V10" s="12"/>
      <c r="W10" s="12"/>
      <c r="X10" s="9"/>
      <c r="Y10" s="9"/>
      <c r="Z10" s="9"/>
      <c r="AA10" s="9"/>
      <c r="AB10" s="9"/>
      <c r="AC10" s="25"/>
    </row>
    <row r="11" spans="1:28" ht="12.75" customHeight="1">
      <c r="A11" s="58"/>
      <c r="B11" s="48"/>
      <c r="C11" s="48"/>
      <c r="D11" s="64"/>
      <c r="E11" s="64"/>
      <c r="F11" s="64"/>
      <c r="G11" s="79"/>
      <c r="H11" s="80"/>
      <c r="I11" s="81"/>
      <c r="J11" s="82"/>
      <c r="K11" s="83"/>
      <c r="L11" s="79"/>
      <c r="M11" s="82"/>
      <c r="N11" s="34"/>
      <c r="O11" s="12"/>
      <c r="P11" s="12"/>
      <c r="Q11" s="12"/>
      <c r="R11" s="12"/>
      <c r="S11" s="12"/>
      <c r="T11" s="12"/>
      <c r="U11" s="12"/>
      <c r="V11" s="12"/>
      <c r="W11" s="12"/>
      <c r="X11" s="9"/>
      <c r="Y11" s="9"/>
      <c r="Z11" s="9"/>
      <c r="AA11" s="9"/>
      <c r="AB11" s="9"/>
    </row>
    <row r="12" spans="1:28" ht="12.75" customHeight="1">
      <c r="A12" s="59">
        <v>7</v>
      </c>
      <c r="B12" s="89" t="s">
        <v>103</v>
      </c>
      <c r="C12" s="89" t="s">
        <v>118</v>
      </c>
      <c r="D12" s="63" t="s">
        <v>63</v>
      </c>
      <c r="E12" s="87" t="s">
        <v>2</v>
      </c>
      <c r="F12" s="63" t="s">
        <v>62</v>
      </c>
      <c r="G12" s="73">
        <v>2</v>
      </c>
      <c r="H12" s="74">
        <v>2</v>
      </c>
      <c r="I12" s="75">
        <v>84</v>
      </c>
      <c r="J12" s="76">
        <v>92</v>
      </c>
      <c r="K12" s="7"/>
      <c r="L12" s="77">
        <f>IF($G12+$H12&lt;&gt;4,"",IF($G12&gt;$H12,2,IF($G12=$H12,1,0)))</f>
        <v>1</v>
      </c>
      <c r="M12" s="78">
        <f>IF($G12+$H12&lt;&gt;4,"",2-$L12)</f>
        <v>1</v>
      </c>
      <c r="N12" s="8">
        <f t="shared" si="0"/>
      </c>
      <c r="O12" s="12"/>
      <c r="P12" s="12"/>
      <c r="Q12" s="12"/>
      <c r="R12" s="12"/>
      <c r="S12" s="12"/>
      <c r="T12" s="12"/>
      <c r="U12" s="12"/>
      <c r="V12" s="12"/>
      <c r="W12" s="12"/>
      <c r="X12" s="9"/>
      <c r="Y12" s="9"/>
      <c r="Z12" s="9"/>
      <c r="AA12" s="9"/>
      <c r="AB12" s="9"/>
    </row>
    <row r="13" spans="1:28" ht="12.75" customHeight="1">
      <c r="A13" s="59">
        <v>8</v>
      </c>
      <c r="B13" s="89" t="s">
        <v>74</v>
      </c>
      <c r="C13" s="89" t="s">
        <v>117</v>
      </c>
      <c r="D13" s="63" t="s">
        <v>64</v>
      </c>
      <c r="E13" s="87" t="s">
        <v>2</v>
      </c>
      <c r="F13" s="63" t="s">
        <v>57</v>
      </c>
      <c r="G13" s="73">
        <v>2</v>
      </c>
      <c r="H13" s="74">
        <v>2</v>
      </c>
      <c r="I13" s="75">
        <v>100</v>
      </c>
      <c r="J13" s="76">
        <v>101</v>
      </c>
      <c r="K13" s="8"/>
      <c r="L13" s="77">
        <f>IF($G13+$H13&lt;&gt;4,"",IF($G13&gt;$H13,2,IF($G13=$H13,1,0)))</f>
        <v>1</v>
      </c>
      <c r="M13" s="78">
        <f>IF($G13+$H13&lt;&gt;4,"",2-$L13)</f>
        <v>1</v>
      </c>
      <c r="N13" s="8">
        <f t="shared" si="0"/>
      </c>
      <c r="O13" s="12"/>
      <c r="P13" s="12"/>
      <c r="Q13" s="12"/>
      <c r="R13" s="12"/>
      <c r="S13" s="12"/>
      <c r="T13" s="12"/>
      <c r="U13" s="12"/>
      <c r="V13" s="12"/>
      <c r="W13" s="12"/>
      <c r="X13" s="9"/>
      <c r="Y13" s="9"/>
      <c r="Z13" s="9"/>
      <c r="AA13" s="9"/>
      <c r="AB13" s="9"/>
    </row>
    <row r="14" spans="1:28" ht="12.75" customHeight="1">
      <c r="A14" s="58"/>
      <c r="B14" s="48"/>
      <c r="C14" s="48"/>
      <c r="D14" s="64"/>
      <c r="E14" s="64"/>
      <c r="F14" s="64"/>
      <c r="G14" s="79"/>
      <c r="H14" s="80"/>
      <c r="I14" s="81"/>
      <c r="J14" s="82"/>
      <c r="K14" s="83"/>
      <c r="L14" s="79"/>
      <c r="M14" s="82"/>
      <c r="N14" s="34"/>
      <c r="O14" s="12"/>
      <c r="P14" s="12"/>
      <c r="Q14" s="12"/>
      <c r="R14" s="12"/>
      <c r="S14" s="12"/>
      <c r="T14" s="12"/>
      <c r="U14" s="12"/>
      <c r="V14" s="12"/>
      <c r="W14" s="12"/>
      <c r="X14" s="9"/>
      <c r="Y14" s="9"/>
      <c r="Z14" s="9"/>
      <c r="AA14" s="9"/>
      <c r="AB14" s="9"/>
    </row>
    <row r="15" spans="1:28" ht="12.75" customHeight="1">
      <c r="A15" s="59">
        <v>9</v>
      </c>
      <c r="B15" s="89" t="s">
        <v>82</v>
      </c>
      <c r="C15" s="89" t="s">
        <v>91</v>
      </c>
      <c r="D15" s="63" t="s">
        <v>57</v>
      </c>
      <c r="E15" s="87" t="s">
        <v>2</v>
      </c>
      <c r="F15" s="63" t="s">
        <v>63</v>
      </c>
      <c r="G15" s="73">
        <v>2</v>
      </c>
      <c r="H15" s="74">
        <v>2</v>
      </c>
      <c r="I15" s="75">
        <v>92</v>
      </c>
      <c r="J15" s="76">
        <v>91</v>
      </c>
      <c r="K15" s="7"/>
      <c r="L15" s="77">
        <f>IF($G15+$H15&lt;&gt;4,"",IF($G15&gt;$H15,2,IF($G15=$H15,1,0)))</f>
        <v>1</v>
      </c>
      <c r="M15" s="78">
        <f>IF($G15+$H15&lt;&gt;4,"",2-$L15)</f>
        <v>1</v>
      </c>
      <c r="N15" s="8">
        <f t="shared" si="0"/>
      </c>
      <c r="O15" s="12"/>
      <c r="P15" s="12"/>
      <c r="Q15" s="12"/>
      <c r="R15" s="12"/>
      <c r="S15" s="12"/>
      <c r="T15" s="12"/>
      <c r="U15" s="12"/>
      <c r="V15" s="12"/>
      <c r="W15" s="12"/>
      <c r="X15" s="9"/>
      <c r="Y15" s="9"/>
      <c r="Z15" s="9"/>
      <c r="AA15" s="9"/>
      <c r="AB15" s="9"/>
    </row>
    <row r="16" spans="1:28" ht="12.75" customHeight="1">
      <c r="A16" s="59">
        <v>10</v>
      </c>
      <c r="B16" s="89" t="s">
        <v>76</v>
      </c>
      <c r="C16" s="89" t="s">
        <v>110</v>
      </c>
      <c r="D16" s="63" t="s">
        <v>62</v>
      </c>
      <c r="E16" s="87" t="s">
        <v>2</v>
      </c>
      <c r="F16" s="63" t="s">
        <v>64</v>
      </c>
      <c r="G16" s="73">
        <v>3</v>
      </c>
      <c r="H16" s="74">
        <v>1</v>
      </c>
      <c r="I16" s="75">
        <v>93</v>
      </c>
      <c r="J16" s="76">
        <v>83</v>
      </c>
      <c r="K16" s="8"/>
      <c r="L16" s="77">
        <f>IF($G16+$H16&lt;&gt;4,"",IF($G16&gt;$H16,2,IF($G16=$H16,1,0)))</f>
        <v>2</v>
      </c>
      <c r="M16" s="78">
        <f>IF($G16+$H16&lt;&gt;4,"",2-$L16)</f>
        <v>0</v>
      </c>
      <c r="N16" s="8">
        <f t="shared" si="0"/>
      </c>
      <c r="O16" s="12"/>
      <c r="P16" s="12"/>
      <c r="Q16" s="12"/>
      <c r="R16" s="12"/>
      <c r="S16" s="12"/>
      <c r="T16" s="12"/>
      <c r="U16" s="12"/>
      <c r="V16" s="12"/>
      <c r="W16" s="12"/>
      <c r="X16" s="9"/>
      <c r="Y16" s="9"/>
      <c r="Z16" s="9"/>
      <c r="AA16" s="9"/>
      <c r="AB16" s="9"/>
    </row>
    <row r="17" spans="1:28" ht="12.75" customHeight="1">
      <c r="A17" s="58"/>
      <c r="B17" s="48"/>
      <c r="C17" s="48"/>
      <c r="D17" s="64"/>
      <c r="E17" s="64"/>
      <c r="F17" s="64"/>
      <c r="G17" s="79"/>
      <c r="H17" s="80"/>
      <c r="I17" s="81"/>
      <c r="J17" s="82"/>
      <c r="K17" s="83"/>
      <c r="L17" s="79"/>
      <c r="M17" s="82"/>
      <c r="N17" s="34"/>
      <c r="O17" s="12"/>
      <c r="P17" s="12"/>
      <c r="Q17" s="12"/>
      <c r="R17" s="12"/>
      <c r="S17" s="12"/>
      <c r="T17" s="12"/>
      <c r="U17" s="12"/>
      <c r="V17" s="12"/>
      <c r="W17" s="12"/>
      <c r="X17" s="9"/>
      <c r="Y17" s="9"/>
      <c r="Z17" s="9"/>
      <c r="AA17" s="9"/>
      <c r="AB17" s="9"/>
    </row>
    <row r="18" spans="1:28" ht="12.75" customHeight="1">
      <c r="A18" s="59">
        <v>11</v>
      </c>
      <c r="B18" s="89" t="s">
        <v>82</v>
      </c>
      <c r="C18" s="89" t="s">
        <v>111</v>
      </c>
      <c r="D18" s="63" t="s">
        <v>57</v>
      </c>
      <c r="E18" s="87" t="s">
        <v>2</v>
      </c>
      <c r="F18" s="63" t="s">
        <v>62</v>
      </c>
      <c r="G18" s="73">
        <v>1</v>
      </c>
      <c r="H18" s="74">
        <v>3</v>
      </c>
      <c r="I18" s="75">
        <v>75</v>
      </c>
      <c r="J18" s="76">
        <v>88</v>
      </c>
      <c r="K18" s="7"/>
      <c r="L18" s="77">
        <f>IF($G18+$H18&lt;&gt;4,"",IF($G18&gt;$H18,2,IF($G18=$H18,1,0)))</f>
        <v>0</v>
      </c>
      <c r="M18" s="78">
        <f>IF($G18+$H18&lt;&gt;4,"",2-$L18)</f>
        <v>2</v>
      </c>
      <c r="N18" s="8">
        <f t="shared" si="0"/>
      </c>
      <c r="O18" s="12"/>
      <c r="P18" s="12"/>
      <c r="Q18" s="12"/>
      <c r="R18" s="12"/>
      <c r="S18" s="12"/>
      <c r="T18" s="12"/>
      <c r="U18" s="12"/>
      <c r="V18" s="12"/>
      <c r="W18" s="12"/>
      <c r="X18" s="9"/>
      <c r="Y18" s="9"/>
      <c r="Z18" s="9"/>
      <c r="AA18" s="9"/>
      <c r="AB18" s="9"/>
    </row>
    <row r="19" spans="1:28" ht="12.75" customHeight="1">
      <c r="A19" s="59">
        <v>12</v>
      </c>
      <c r="B19" s="89" t="s">
        <v>103</v>
      </c>
      <c r="C19" s="89" t="s">
        <v>125</v>
      </c>
      <c r="D19" s="63" t="s">
        <v>63</v>
      </c>
      <c r="E19" s="87" t="s">
        <v>2</v>
      </c>
      <c r="F19" s="63" t="s">
        <v>64</v>
      </c>
      <c r="G19" s="73">
        <v>2</v>
      </c>
      <c r="H19" s="74">
        <v>2</v>
      </c>
      <c r="I19" s="75">
        <v>88</v>
      </c>
      <c r="J19" s="76">
        <v>84</v>
      </c>
      <c r="K19" s="8"/>
      <c r="L19" s="77">
        <f>IF($G19+$H19&lt;&gt;4,"",IF($G19&gt;$H19,2,IF($G19=$H19,1,0)))</f>
        <v>1</v>
      </c>
      <c r="M19" s="78">
        <f>IF($G19+$H19&lt;&gt;4,"",2-$L19)</f>
        <v>1</v>
      </c>
      <c r="N19" s="8">
        <f t="shared" si="0"/>
      </c>
      <c r="O19" s="12"/>
      <c r="P19" s="12"/>
      <c r="Q19" s="12"/>
      <c r="R19" s="12"/>
      <c r="S19" s="12"/>
      <c r="T19" s="12"/>
      <c r="U19" s="12"/>
      <c r="V19" s="12"/>
      <c r="W19" s="12"/>
      <c r="X19" s="9"/>
      <c r="Y19" s="9"/>
      <c r="Z19" s="9"/>
      <c r="AA19" s="9"/>
      <c r="AB19" s="9"/>
    </row>
    <row r="20" spans="1:28" ht="12.75" customHeight="1">
      <c r="A20" s="58"/>
      <c r="B20" s="48"/>
      <c r="C20" s="48"/>
      <c r="D20" s="64"/>
      <c r="E20" s="64"/>
      <c r="F20" s="64"/>
      <c r="G20" s="79"/>
      <c r="H20" s="80"/>
      <c r="I20" s="81"/>
      <c r="J20" s="82"/>
      <c r="K20" s="83"/>
      <c r="L20" s="79"/>
      <c r="M20" s="82"/>
      <c r="N20" s="34"/>
      <c r="O20" s="12"/>
      <c r="P20" s="12"/>
      <c r="Q20" s="12"/>
      <c r="R20" s="12"/>
      <c r="S20" s="12"/>
      <c r="T20" s="12"/>
      <c r="U20" s="12"/>
      <c r="V20" s="12"/>
      <c r="W20" s="12"/>
      <c r="X20" s="9"/>
      <c r="Y20" s="9"/>
      <c r="Z20" s="9"/>
      <c r="AA20" s="9"/>
      <c r="AB20" s="9"/>
    </row>
    <row r="21" spans="1:14" ht="12.75" customHeight="1">
      <c r="A21" s="59">
        <v>13</v>
      </c>
      <c r="B21" s="89" t="s">
        <v>76</v>
      </c>
      <c r="C21" s="89" t="s">
        <v>96</v>
      </c>
      <c r="D21" s="63" t="s">
        <v>62</v>
      </c>
      <c r="E21" s="87" t="s">
        <v>2</v>
      </c>
      <c r="F21" s="63" t="s">
        <v>63</v>
      </c>
      <c r="G21" s="73">
        <v>3</v>
      </c>
      <c r="H21" s="74">
        <v>1</v>
      </c>
      <c r="I21" s="75">
        <v>96</v>
      </c>
      <c r="J21" s="76">
        <v>83</v>
      </c>
      <c r="K21" s="7"/>
      <c r="L21" s="77">
        <f>IF($G21+$H21&lt;&gt;4,"",IF($G21&gt;$H21,2,IF($G21=$H21,1,0)))</f>
        <v>2</v>
      </c>
      <c r="M21" s="78">
        <f>IF($G21+$H21&lt;&gt;4,"",2-$L21)</f>
        <v>0</v>
      </c>
      <c r="N21" s="8">
        <f t="shared" si="0"/>
      </c>
    </row>
    <row r="22" spans="1:34" ht="12.75" customHeight="1">
      <c r="A22" s="59">
        <v>14</v>
      </c>
      <c r="B22" s="89" t="s">
        <v>82</v>
      </c>
      <c r="C22" s="89" t="s">
        <v>130</v>
      </c>
      <c r="D22" s="63" t="s">
        <v>57</v>
      </c>
      <c r="E22" s="87" t="s">
        <v>2</v>
      </c>
      <c r="F22" s="63" t="s">
        <v>64</v>
      </c>
      <c r="G22" s="73">
        <v>2</v>
      </c>
      <c r="H22" s="74">
        <v>2</v>
      </c>
      <c r="I22" s="75">
        <v>87</v>
      </c>
      <c r="J22" s="76">
        <v>79</v>
      </c>
      <c r="K22" s="8"/>
      <c r="L22" s="77">
        <f>IF($G22+$H22&lt;&gt;4,"",IF($G22&gt;$H22,2,IF($G22=$H22,1,0)))</f>
        <v>1</v>
      </c>
      <c r="M22" s="78">
        <f>IF($G22+$H22&lt;&gt;4,"",2-$L22)</f>
        <v>1</v>
      </c>
      <c r="N22" s="8">
        <f t="shared" si="0"/>
      </c>
      <c r="O22" s="13"/>
      <c r="P22" s="13"/>
      <c r="Q22" s="13"/>
      <c r="R22" s="13"/>
      <c r="S22" s="13"/>
      <c r="T22" s="13"/>
      <c r="U22" s="13"/>
      <c r="V22" s="13"/>
      <c r="W22" s="13"/>
      <c r="X22" s="10"/>
      <c r="Y22" s="10"/>
      <c r="Z22" s="10"/>
      <c r="AA22" s="10"/>
      <c r="AB22" s="10"/>
      <c r="AC22" s="3"/>
      <c r="AD22" s="3"/>
      <c r="AE22" s="3"/>
      <c r="AF22" s="3"/>
      <c r="AG22" s="3"/>
      <c r="AH22" s="3"/>
    </row>
    <row r="23" spans="1:14" ht="12.75" customHeight="1">
      <c r="A23" s="58"/>
      <c r="B23" s="48"/>
      <c r="C23" s="48"/>
      <c r="D23" s="64"/>
      <c r="E23" s="64"/>
      <c r="F23" s="64"/>
      <c r="G23" s="79"/>
      <c r="H23" s="80"/>
      <c r="I23" s="81"/>
      <c r="J23" s="82"/>
      <c r="K23" s="83"/>
      <c r="L23" s="79"/>
      <c r="M23" s="82"/>
      <c r="N23" s="34"/>
    </row>
    <row r="24" spans="1:14" ht="12.75" customHeight="1">
      <c r="A24" s="59">
        <v>15</v>
      </c>
      <c r="B24" s="89" t="s">
        <v>103</v>
      </c>
      <c r="C24" s="89" t="s">
        <v>119</v>
      </c>
      <c r="D24" s="63" t="s">
        <v>63</v>
      </c>
      <c r="E24" s="87" t="s">
        <v>2</v>
      </c>
      <c r="F24" s="63" t="s">
        <v>57</v>
      </c>
      <c r="G24" s="73">
        <v>1</v>
      </c>
      <c r="H24" s="74">
        <v>3</v>
      </c>
      <c r="I24" s="75">
        <v>66</v>
      </c>
      <c r="J24" s="76">
        <v>95</v>
      </c>
      <c r="K24" s="7"/>
      <c r="L24" s="77">
        <f>IF($G24+$H24&lt;&gt;4,"",IF($G24&gt;$H24,2,IF($G24=$H24,1,0)))</f>
        <v>0</v>
      </c>
      <c r="M24" s="78">
        <f>IF($G24+$H24&lt;&gt;4,"",2-$L24)</f>
        <v>2</v>
      </c>
      <c r="N24" s="8">
        <f t="shared" si="0"/>
      </c>
    </row>
    <row r="25" spans="1:14" ht="12.75" customHeight="1">
      <c r="A25" s="59">
        <v>16</v>
      </c>
      <c r="B25" s="89" t="s">
        <v>74</v>
      </c>
      <c r="C25" s="89" t="s">
        <v>97</v>
      </c>
      <c r="D25" s="63" t="s">
        <v>64</v>
      </c>
      <c r="E25" s="87" t="s">
        <v>2</v>
      </c>
      <c r="F25" s="63" t="s">
        <v>62</v>
      </c>
      <c r="G25" s="73">
        <v>3</v>
      </c>
      <c r="H25" s="74">
        <v>1</v>
      </c>
      <c r="I25" s="75">
        <v>97</v>
      </c>
      <c r="J25" s="76">
        <v>83</v>
      </c>
      <c r="K25" s="8"/>
      <c r="L25" s="77">
        <f>IF($G25+$H25&lt;&gt;4,"",IF($G25&gt;$H25,2,IF($G25=$H25,1,0)))</f>
        <v>2</v>
      </c>
      <c r="M25" s="78">
        <f>IF($G25+$H25&lt;&gt;4,"",2-$L25)</f>
        <v>0</v>
      </c>
      <c r="N25" s="8">
        <f t="shared" si="0"/>
      </c>
    </row>
    <row r="26" spans="1:14" ht="12.75" customHeight="1">
      <c r="A26" s="39"/>
      <c r="B26" s="88"/>
      <c r="C26" s="88"/>
      <c r="D26" s="64"/>
      <c r="E26" s="64"/>
      <c r="F26" s="64"/>
      <c r="G26" s="79"/>
      <c r="H26" s="80"/>
      <c r="I26" s="81"/>
      <c r="J26" s="82"/>
      <c r="K26" s="83"/>
      <c r="L26" s="79"/>
      <c r="M26" s="82"/>
      <c r="N26" s="34"/>
    </row>
    <row r="27" spans="1:14" ht="12.75" customHeight="1">
      <c r="A27" s="59">
        <v>17</v>
      </c>
      <c r="B27" s="89" t="s">
        <v>76</v>
      </c>
      <c r="C27" s="89" t="s">
        <v>121</v>
      </c>
      <c r="D27" s="63" t="s">
        <v>62</v>
      </c>
      <c r="E27" s="87" t="s">
        <v>2</v>
      </c>
      <c r="F27" s="63" t="s">
        <v>57</v>
      </c>
      <c r="G27" s="73">
        <v>4</v>
      </c>
      <c r="H27" s="74">
        <v>0</v>
      </c>
      <c r="I27" s="75">
        <v>100</v>
      </c>
      <c r="J27" s="76">
        <v>71</v>
      </c>
      <c r="K27" s="7"/>
      <c r="L27" s="77">
        <f>IF($G27+$H27&lt;&gt;4,"",IF($G27&gt;$H27,2,IF($G27=$H27,1,0)))</f>
        <v>2</v>
      </c>
      <c r="M27" s="78">
        <f>IF($G27+$H27&lt;&gt;4,"",2-$L27)</f>
        <v>0</v>
      </c>
      <c r="N27" s="8">
        <f t="shared" si="0"/>
      </c>
    </row>
    <row r="28" spans="1:14" ht="12.75" customHeight="1">
      <c r="A28" s="59">
        <v>18</v>
      </c>
      <c r="B28" s="89" t="s">
        <v>74</v>
      </c>
      <c r="C28" s="89" t="s">
        <v>101</v>
      </c>
      <c r="D28" s="63" t="s">
        <v>64</v>
      </c>
      <c r="E28" s="87" t="s">
        <v>2</v>
      </c>
      <c r="F28" s="63" t="s">
        <v>63</v>
      </c>
      <c r="G28" s="73">
        <v>3</v>
      </c>
      <c r="H28" s="74">
        <v>1</v>
      </c>
      <c r="I28" s="75">
        <v>98</v>
      </c>
      <c r="J28" s="76">
        <v>64</v>
      </c>
      <c r="K28" s="8"/>
      <c r="L28" s="77">
        <f>IF($G28+$H28&lt;&gt;4,"",IF($G28&gt;$H28,2,IF($G28=$H28,1,0)))</f>
        <v>2</v>
      </c>
      <c r="M28" s="78">
        <f>IF($G28+$H28&lt;&gt;4,"",2-$L28)</f>
        <v>0</v>
      </c>
      <c r="N28" s="8">
        <f t="shared" si="0"/>
      </c>
    </row>
    <row r="29" spans="1:14" ht="12.75" customHeight="1">
      <c r="A29" s="58"/>
      <c r="B29" s="48"/>
      <c r="C29" s="48"/>
      <c r="D29" s="64"/>
      <c r="E29" s="64"/>
      <c r="F29" s="64"/>
      <c r="G29" s="79"/>
      <c r="H29" s="80"/>
      <c r="I29" s="81"/>
      <c r="J29" s="82"/>
      <c r="K29" s="83"/>
      <c r="L29" s="79"/>
      <c r="M29" s="82"/>
      <c r="N29" s="34"/>
    </row>
    <row r="30" spans="1:14" ht="12.75" customHeight="1">
      <c r="A30" s="59">
        <v>19</v>
      </c>
      <c r="B30" s="89"/>
      <c r="C30" s="89"/>
      <c r="D30" s="63"/>
      <c r="E30" s="87"/>
      <c r="F30" s="63"/>
      <c r="G30" s="73"/>
      <c r="H30" s="74"/>
      <c r="I30" s="75"/>
      <c r="J30" s="76"/>
      <c r="K30" s="7"/>
      <c r="L30" s="77">
        <f>IF($G30+$H30&lt;&gt;4,"",IF($G30&gt;$H30,2,IF($G30=$H30,1,0)))</f>
      </c>
      <c r="M30" s="78">
        <f>IF($G30+$H30&lt;&gt;4,"",2-$L30)</f>
      </c>
      <c r="N30" s="8">
        <f t="shared" si="0"/>
      </c>
    </row>
    <row r="31" spans="1:14" ht="12.75" customHeight="1">
      <c r="A31" s="59">
        <v>20</v>
      </c>
      <c r="B31" s="89"/>
      <c r="C31" s="89"/>
      <c r="D31" s="63"/>
      <c r="E31" s="87"/>
      <c r="F31" s="63"/>
      <c r="G31" s="73"/>
      <c r="H31" s="74"/>
      <c r="I31" s="75"/>
      <c r="J31" s="76"/>
      <c r="K31" s="8"/>
      <c r="L31" s="77">
        <f>IF($G31+$H31&lt;&gt;4,"",IF($G31&gt;$H31,2,IF($G31=$H31,1,0)))</f>
      </c>
      <c r="M31" s="78">
        <f>IF($G31+$H31&lt;&gt;4,"",2-$L31)</f>
      </c>
      <c r="N31" s="8">
        <f t="shared" si="0"/>
      </c>
    </row>
    <row r="32" spans="1:13" ht="12.75" customHeight="1">
      <c r="A32" s="5"/>
      <c r="B32" s="5"/>
      <c r="C32" s="6"/>
      <c r="D32" s="70"/>
      <c r="E32" s="71"/>
      <c r="F32" s="72"/>
      <c r="L32" s="12"/>
      <c r="M32" s="12"/>
    </row>
    <row r="33" spans="1:35" s="2" customFormat="1" ht="12.75" customHeight="1">
      <c r="A33" s="108" t="s">
        <v>10</v>
      </c>
      <c r="B33" s="114"/>
      <c r="C33" s="114"/>
      <c r="D33" s="115"/>
      <c r="E33" s="116"/>
      <c r="F33" s="115"/>
      <c r="G33" s="160">
        <f>SUM(G3:H32)</f>
        <v>72</v>
      </c>
      <c r="H33" s="160"/>
      <c r="I33" s="160">
        <f>SUM(I3:J32)</f>
        <v>3159</v>
      </c>
      <c r="J33" s="160"/>
      <c r="K33" s="117"/>
      <c r="L33" s="160">
        <f>SUM(L3:M32)</f>
        <v>36</v>
      </c>
      <c r="M33" s="160"/>
      <c r="N33" s="10"/>
      <c r="O33" s="11"/>
      <c r="P33" s="11"/>
      <c r="Q33" s="11"/>
      <c r="R33" s="11"/>
      <c r="S33" s="11"/>
      <c r="T33" s="11"/>
      <c r="U33" s="11"/>
      <c r="V33" s="11"/>
      <c r="W33" s="11"/>
      <c r="X33" s="7"/>
      <c r="Y33" s="7"/>
      <c r="Z33" s="7"/>
      <c r="AA33" s="7"/>
      <c r="AB33" s="7"/>
      <c r="AC33" s="1"/>
      <c r="AD33" s="1"/>
      <c r="AE33" s="1"/>
      <c r="AF33" s="1"/>
      <c r="AG33" s="1"/>
      <c r="AH33" s="1"/>
      <c r="AI33" s="3"/>
    </row>
    <row r="34" spans="4:6" ht="12.75">
      <c r="D34" s="72"/>
      <c r="E34" s="71"/>
      <c r="F34" s="72"/>
    </row>
    <row r="35" spans="1:34" ht="12.75">
      <c r="A35" s="101" t="s">
        <v>22</v>
      </c>
      <c r="B35" s="102"/>
      <c r="C35" s="103"/>
      <c r="D35" s="69" t="s">
        <v>57</v>
      </c>
      <c r="E35" s="71"/>
      <c r="F35" s="72"/>
      <c r="AD35" s="91" t="s">
        <v>24</v>
      </c>
      <c r="AE35" s="92"/>
      <c r="AF35" s="92"/>
      <c r="AG35" s="92"/>
      <c r="AH35" s="93"/>
    </row>
    <row r="36" spans="1:34" ht="12.75">
      <c r="A36" s="36"/>
      <c r="B36" s="36"/>
      <c r="C36" s="37"/>
      <c r="D36" s="69" t="s">
        <v>64</v>
      </c>
      <c r="E36" s="71"/>
      <c r="F36" s="72"/>
      <c r="AD36" s="94" t="s">
        <v>25</v>
      </c>
      <c r="AE36" s="95"/>
      <c r="AF36" s="95"/>
      <c r="AG36" s="95"/>
      <c r="AH36" s="96"/>
    </row>
    <row r="37" spans="1:34" ht="12.75">
      <c r="A37" s="35"/>
      <c r="B37" s="35"/>
      <c r="C37" s="38"/>
      <c r="D37" s="69" t="s">
        <v>62</v>
      </c>
      <c r="E37" s="71"/>
      <c r="F37" s="72"/>
      <c r="AD37" s="94" t="s">
        <v>26</v>
      </c>
      <c r="AE37" s="95"/>
      <c r="AF37" s="95"/>
      <c r="AG37" s="95"/>
      <c r="AH37" s="96"/>
    </row>
    <row r="38" spans="1:34" ht="12.75">
      <c r="A38" s="35"/>
      <c r="B38" s="35"/>
      <c r="C38" s="38"/>
      <c r="D38" s="69" t="s">
        <v>63</v>
      </c>
      <c r="E38" s="71"/>
      <c r="F38" s="72"/>
      <c r="AD38" s="94" t="s">
        <v>27</v>
      </c>
      <c r="AE38" s="95"/>
      <c r="AF38" s="95"/>
      <c r="AG38" s="95"/>
      <c r="AH38" s="96"/>
    </row>
    <row r="39" spans="4:34" ht="12.75">
      <c r="D39" s="69"/>
      <c r="E39" s="71"/>
      <c r="F39" s="72"/>
      <c r="AD39" s="97" t="s">
        <v>35</v>
      </c>
      <c r="AE39" s="98"/>
      <c r="AF39" s="98"/>
      <c r="AG39" s="98"/>
      <c r="AH39" s="99"/>
    </row>
    <row r="42" ht="12.75">
      <c r="C42" s="118"/>
    </row>
    <row r="43" ht="12.75">
      <c r="C43" s="118"/>
    </row>
    <row r="44" ht="12.75">
      <c r="C44" s="118"/>
    </row>
    <row r="45" ht="12.75">
      <c r="C45" s="118"/>
    </row>
    <row r="48" ht="12.75">
      <c r="C48" s="118"/>
    </row>
    <row r="49" ht="12.75">
      <c r="C49" s="118"/>
    </row>
    <row r="50" ht="12.75">
      <c r="C50" s="118"/>
    </row>
    <row r="51" ht="12.75">
      <c r="C51" s="118"/>
    </row>
    <row r="52" ht="12.75">
      <c r="C52" s="118"/>
    </row>
    <row r="53" ht="12.75">
      <c r="C53" s="118"/>
    </row>
    <row r="54" ht="12.75">
      <c r="C54" s="118"/>
    </row>
    <row r="55" ht="12.75">
      <c r="C55" s="118"/>
    </row>
    <row r="56" ht="12.75">
      <c r="C56" s="118"/>
    </row>
    <row r="57" ht="12.75">
      <c r="C57" s="118"/>
    </row>
    <row r="58" ht="12.75">
      <c r="C58" s="118"/>
    </row>
    <row r="59" ht="12.75">
      <c r="C59" s="118"/>
    </row>
    <row r="60" ht="12.75">
      <c r="C60" s="119"/>
    </row>
    <row r="61" ht="12.75">
      <c r="C61" s="119"/>
    </row>
    <row r="62" ht="12.75">
      <c r="C62" s="119"/>
    </row>
    <row r="63" ht="12.75">
      <c r="C63" s="119"/>
    </row>
    <row r="64" ht="12.75">
      <c r="C64" s="118"/>
    </row>
    <row r="65" ht="12.75">
      <c r="C65" s="118"/>
    </row>
    <row r="66" ht="12.75">
      <c r="C66" s="118"/>
    </row>
    <row r="67" ht="12.75">
      <c r="C67" s="118"/>
    </row>
    <row r="68" ht="12.75">
      <c r="C68" s="118"/>
    </row>
    <row r="69" ht="12.75">
      <c r="C69" s="118"/>
    </row>
    <row r="70" ht="12.75">
      <c r="C70" s="118"/>
    </row>
    <row r="71" ht="12.75">
      <c r="C71" s="118"/>
    </row>
    <row r="72" ht="12.75">
      <c r="C72" s="118"/>
    </row>
    <row r="73" ht="12.75">
      <c r="C73" s="118"/>
    </row>
    <row r="74" ht="12.75">
      <c r="C74" s="118"/>
    </row>
    <row r="75" ht="12.75">
      <c r="C75" s="118"/>
    </row>
    <row r="76" ht="12.75">
      <c r="C76" s="118"/>
    </row>
    <row r="77" ht="12.75">
      <c r="C77" s="118"/>
    </row>
    <row r="78" ht="12.75">
      <c r="C78" s="118"/>
    </row>
    <row r="79" ht="12.75">
      <c r="C79" s="118"/>
    </row>
    <row r="80" ht="12.75">
      <c r="C80" s="118"/>
    </row>
    <row r="81" ht="12.75">
      <c r="C81" s="118"/>
    </row>
  </sheetData>
  <sheetProtection/>
  <mergeCells count="12">
    <mergeCell ref="O1:AA1"/>
    <mergeCell ref="AC1:AH1"/>
    <mergeCell ref="I33:J33"/>
    <mergeCell ref="G33:H33"/>
    <mergeCell ref="L33:M33"/>
    <mergeCell ref="G2:H2"/>
    <mergeCell ref="D2:F2"/>
    <mergeCell ref="I2:J2"/>
    <mergeCell ref="L2:M2"/>
    <mergeCell ref="G1:J1"/>
    <mergeCell ref="A1:F1"/>
    <mergeCell ref="L1:M1"/>
  </mergeCells>
  <printOptions/>
  <pageMargins left="0.46" right="0.1968503937007874" top="0.5905511811023623" bottom="0.38" header="0.5118110236220472" footer="0.31"/>
  <pageSetup fitToHeight="1" fitToWidth="1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:E9"/>
    </sheetView>
  </sheetViews>
  <sheetFormatPr defaultColWidth="11.421875" defaultRowHeight="12.75"/>
  <cols>
    <col min="1" max="1" width="17.8515625" style="0" bestFit="1" customWidth="1"/>
    <col min="4" max="4" width="17.8515625" style="0" bestFit="1" customWidth="1"/>
  </cols>
  <sheetData>
    <row r="1" spans="1:4" ht="12.75">
      <c r="A1" t="s">
        <v>137</v>
      </c>
      <c r="D1" t="s">
        <v>132</v>
      </c>
    </row>
    <row r="3" spans="1:5" ht="12.75">
      <c r="A3" s="69" t="s">
        <v>49</v>
      </c>
      <c r="B3" t="s">
        <v>138</v>
      </c>
      <c r="D3" s="132" t="s">
        <v>46</v>
      </c>
      <c r="E3" t="s">
        <v>133</v>
      </c>
    </row>
    <row r="5" spans="1:5" ht="12.75">
      <c r="A5" s="69" t="s">
        <v>58</v>
      </c>
      <c r="B5" t="s">
        <v>135</v>
      </c>
      <c r="D5" s="69" t="s">
        <v>53</v>
      </c>
      <c r="E5" t="s">
        <v>134</v>
      </c>
    </row>
    <row r="7" spans="1:5" ht="12.75">
      <c r="A7" s="69" t="s">
        <v>54</v>
      </c>
      <c r="B7" t="s">
        <v>136</v>
      </c>
      <c r="D7" s="69" t="s">
        <v>56</v>
      </c>
      <c r="E7" t="s">
        <v>135</v>
      </c>
    </row>
    <row r="9" spans="1:5" ht="12.75">
      <c r="A9" s="69" t="s">
        <v>64</v>
      </c>
      <c r="B9" t="s">
        <v>139</v>
      </c>
      <c r="D9" s="69" t="s">
        <v>60</v>
      </c>
      <c r="E9" t="s">
        <v>136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 Schiller</dc:creator>
  <cp:keywords/>
  <dc:description/>
  <cp:lastModifiedBy>Jörg</cp:lastModifiedBy>
  <cp:lastPrinted>2011-08-25T08:45:06Z</cp:lastPrinted>
  <dcterms:created xsi:type="dcterms:W3CDTF">2006-06-26T07:36:59Z</dcterms:created>
  <dcterms:modified xsi:type="dcterms:W3CDTF">2013-03-18T14:06:17Z</dcterms:modified>
  <cp:category/>
  <cp:version/>
  <cp:contentType/>
  <cp:contentStatus/>
</cp:coreProperties>
</file>